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440" windowHeight="7455" tabRatio="944" activeTab="0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2'!$A$1:$L$63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<sst xmlns="http://schemas.openxmlformats.org/spreadsheetml/2006/main" count="894" uniqueCount="493">
  <si>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</si>
  <si>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</si>
  <si>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</si>
  <si>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</si>
  <si>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</si>
  <si>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</si>
  <si>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</si>
  <si>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</si>
  <si>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</si>
  <si>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</si>
  <si>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</si>
  <si>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</si>
  <si>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</si>
  <si>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</si>
  <si>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</si>
  <si>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</si>
  <si>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</si>
  <si>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</si>
  <si>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</si>
  <si>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</si>
  <si>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</si>
  <si>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</si>
  <si>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</si>
  <si>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</si>
  <si>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</si>
  <si>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</si>
  <si>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</si>
  <si>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</si>
  <si>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</si>
  <si>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</si>
  <si>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</si>
  <si>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</si>
  <si>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</si>
  <si>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</si>
  <si>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</si>
  <si>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</si>
  <si>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</si>
  <si>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</si>
  <si>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</si>
  <si>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</si>
  <si>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</si>
  <si>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</si>
  <si>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</si>
  <si>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</si>
  <si>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</si>
  <si>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</si>
  <si>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</si>
  <si>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</si>
  <si>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</si>
  <si>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</si>
  <si>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</si>
  <si>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</si>
  <si>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</si>
  <si>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</si>
  <si>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</si>
  <si>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</si>
  <si>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</si>
  <si>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</si>
  <si>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</si>
  <si>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</si>
  <si>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</si>
  <si>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</si>
  <si>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</si>
  <si>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</si>
  <si>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</si>
  <si>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</si>
  <si>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</si>
  <si>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</si>
  <si>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</si>
  <si>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</si>
  <si>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</si>
  <si>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</si>
  <si>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</si>
  <si>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</si>
  <si>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</si>
  <si>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</si>
  <si>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</si>
  <si>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</si>
  <si>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</si>
  <si>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</si>
  <si>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</si>
  <si>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</si>
  <si>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</si>
  <si>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</si>
  <si>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</si>
  <si>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</si>
  <si>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</si>
  <si>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</si>
  <si>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</si>
  <si>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</si>
  <si>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</si>
  <si>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</si>
  <si>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</si>
  <si>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</si>
  <si>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</si>
  <si>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</si>
  <si>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</si>
  <si>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</si>
  <si>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</si>
  <si>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</si>
  <si>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</si>
  <si>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</si>
  <si>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</si>
  <si>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</si>
  <si>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</si>
  <si>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</si>
  <si>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</si>
  <si>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</si>
  <si>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</si>
  <si>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</si>
  <si>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</si>
  <si>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</si>
  <si>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</si>
  <si>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</si>
  <si>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</si>
  <si>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</si>
  <si>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</si>
  <si>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</si>
  <si>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</si>
  <si>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</si>
  <si>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</si>
  <si>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</si>
  <si>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</si>
  <si>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</si>
  <si>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</si>
  <si>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</si>
  <si>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</si>
  <si>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</si>
  <si>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</si>
  <si>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</si>
  <si>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</si>
  <si>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</si>
  <si>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</si>
  <si>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</si>
  <si>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</si>
  <si>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</si>
  <si>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</si>
  <si>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</si>
  <si>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</si>
  <si>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</si>
  <si>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</si>
  <si>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</si>
  <si>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</si>
  <si>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</si>
  <si>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</si>
  <si>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</si>
  <si>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</si>
  <si>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</si>
  <si>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</si>
  <si>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</si>
  <si>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</si>
  <si>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</si>
  <si>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</si>
  <si>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</si>
  <si>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</si>
  <si>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</si>
  <si>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</si>
  <si>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</si>
  <si>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</si>
  <si>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</si>
  <si>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</si>
  <si>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</si>
  <si>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</si>
  <si>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</si>
  <si>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</si>
  <si>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</si>
  <si>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</si>
  <si>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</si>
  <si>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</si>
  <si>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</si>
  <si>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</si>
  <si>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</si>
  <si>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</si>
  <si>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</si>
  <si>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</si>
  <si>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</si>
  <si>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</si>
  <si>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</si>
  <si>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</si>
  <si>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</si>
  <si>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</si>
  <si>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</si>
  <si>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</si>
  <si>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</si>
  <si>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</si>
  <si>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</si>
  <si>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</si>
  <si>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</si>
  <si>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</si>
  <si>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</si>
  <si>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</si>
  <si>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</si>
  <si>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</si>
  <si>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</si>
  <si>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</si>
  <si>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</si>
  <si>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</si>
  <si>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</si>
  <si>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</si>
  <si>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</si>
  <si>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</si>
  <si>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</si>
  <si>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</si>
  <si>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</si>
  <si>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</si>
  <si>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</si>
  <si>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</si>
  <si>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</si>
  <si>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</si>
  <si>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</si>
  <si>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</si>
  <si>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</si>
  <si>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</si>
  <si>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</si>
  <si>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</si>
  <si>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</si>
  <si>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</si>
  <si>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</si>
  <si>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</si>
  <si>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</si>
  <si>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</si>
  <si>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</si>
  <si>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</si>
  <si>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</si>
  <si>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</si>
  <si>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</si>
  <si>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</si>
  <si>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</si>
  <si>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</si>
  <si>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</si>
  <si>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</si>
  <si>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</si>
  <si>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</si>
  <si>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</si>
  <si>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</si>
  <si>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</si>
  <si>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</si>
  <si>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</si>
  <si>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</si>
  <si>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</si>
  <si>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</si>
  <si>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</si>
  <si>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</si>
  <si>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</si>
  <si>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</si>
  <si>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</si>
  <si>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</si>
  <si>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</si>
  <si>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</si>
  <si>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</si>
  <si>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</si>
  <si>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</si>
  <si>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</si>
  <si>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</si>
  <si>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</si>
  <si>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</si>
  <si>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</si>
  <si>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</si>
  <si>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</si>
  <si>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</si>
  <si>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</si>
  <si>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</si>
  <si>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</si>
  <si>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</si>
  <si>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</si>
  <si>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</si>
  <si>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</si>
  <si>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</si>
  <si>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</si>
  <si>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</si>
  <si>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</si>
  <si>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</si>
  <si>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</si>
  <si>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</si>
  <si>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</si>
  <si>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</si>
  <si>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</si>
  <si>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</si>
  <si>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</si>
  <si>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</si>
  <si>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</si>
  <si>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</si>
  <si>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</si>
  <si>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</si>
  <si>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</si>
  <si>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</si>
  <si>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</si>
  <si>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</si>
  <si>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</si>
  <si>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</si>
  <si>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</si>
  <si>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</si>
  <si>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</si>
  <si>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</si>
  <si>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</si>
  <si>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</si>
  <si>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</si>
  <si>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</si>
  <si>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</si>
  <si>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</si>
  <si>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</si>
  <si>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</si>
  <si>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</si>
  <si>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</si>
  <si>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</si>
  <si>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</si>
  <si>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</si>
  <si>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</si>
  <si>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</si>
  <si>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</si>
  <si>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</si>
  <si>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</si>
  <si>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</si>
  <si>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</si>
  <si>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</si>
  <si>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</si>
  <si>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</si>
  <si>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</si>
  <si>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</si>
  <si>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</si>
  <si>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</si>
  <si>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</si>
  <si>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</si>
  <si>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</si>
  <si>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</si>
  <si>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</si>
  <si>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</si>
  <si>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</si>
  <si>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</si>
  <si>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</si>
  <si>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</si>
  <si>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</si>
  <si>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</si>
  <si>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</si>
  <si>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</si>
  <si>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</si>
  <si>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</si>
  <si>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</si>
  <si>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</si>
  <si>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</si>
  <si>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</si>
  <si>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</si>
  <si>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</si>
  <si>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</si>
  <si>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</si>
  <si>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</si>
  <si>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</si>
  <si>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</si>
  <si>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</si>
  <si>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</si>
  <si>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</si>
  <si>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</si>
  <si>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</si>
  <si>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</si>
  <si>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</si>
  <si>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</si>
  <si>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</si>
  <si>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</si>
  <si>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</si>
  <si>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</si>
  <si>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</si>
  <si>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</si>
  <si>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</si>
  <si>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</si>
  <si>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</si>
  <si>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</si>
  <si>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</si>
  <si>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</si>
  <si>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</si>
  <si>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</si>
  <si>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</si>
  <si>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</si>
  <si>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</si>
  <si>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</si>
  <si>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</si>
  <si>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</si>
  <si>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</si>
  <si>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</si>
  <si>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</si>
  <si>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</si>
  <si>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</si>
  <si>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</si>
  <si>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</si>
  <si>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</si>
  <si>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</si>
  <si>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</si>
  <si>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</si>
  <si>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</si>
  <si>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</si>
  <si>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</si>
  <si>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</si>
  <si>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</si>
  <si>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</si>
  <si>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</si>
  <si>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</si>
  <si>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</si>
  <si>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</si>
  <si>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</si>
  <si>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</si>
  <si>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</si>
  <si>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</si>
  <si>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</si>
  <si>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</si>
  <si>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</si>
  <si>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</si>
  <si>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</si>
  <si>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</si>
  <si>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</si>
  <si>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</si>
  <si>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</si>
  <si>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</si>
  <si>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</si>
  <si>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</si>
  <si>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</si>
  <si>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</si>
  <si>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</si>
  <si>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</si>
  <si>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</si>
  <si>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</si>
  <si>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</si>
  <si>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</si>
  <si>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</si>
  <si>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</si>
  <si>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</si>
  <si>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</si>
  <si>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</si>
  <si>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</si>
  <si>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</si>
  <si>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</si>
  <si>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</si>
  <si>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</si>
  <si>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</si>
  <si>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</si>
  <si>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</si>
  <si>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</si>
  <si>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</si>
  <si>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</si>
  <si>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</si>
  <si>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</si>
  <si>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</si>
  <si>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</si>
  <si>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</si>
  <si>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</si>
  <si>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</si>
  <si>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</si>
  <si>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</si>
  <si>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</si>
  <si>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</si>
  <si>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</si>
  <si>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</si>
  <si>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</si>
  <si>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</si>
  <si>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</si>
  <si>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</si>
  <si>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</si>
  <si>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</si>
  <si>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</si>
  <si>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</si>
  <si>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</si>
  <si>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</si>
  <si>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</si>
  <si>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</si>
  <si>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</si>
  <si>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</si>
  <si>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</si>
  <si>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</si>
  <si>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</si>
  <si>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</si>
  <si>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</si>
  <si>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</si>
  <si>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</si>
  <si>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</si>
  <si>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</si>
  <si>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</si>
  <si>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</si>
  <si>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</si>
  <si>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</si>
  <si>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</si>
  <si>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</si>
  <si>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</si>
  <si>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</si>
  <si>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</si>
  <si>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</si>
  <si>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</si>
  <si>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</si>
  <si>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</si>
  <si>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</si>
  <si>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</si>
  <si>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t>90107030703000000222</t>
  </si>
  <si>
    <t>Транспортные услуги</t>
  </si>
  <si>
    <t xml:space="preserve">2.5. Расчет (обоснование) расходов на оплату транспортных услуг </t>
  </si>
  <si>
    <t>на __31 декабря___ 201 9 г.</t>
  </si>
  <si>
    <r>
      <t>на "31 "декабря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</si>
</sst>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1" xfId="0" applyNumberFormat="1" applyFont="1" applyFill="1" applyBorder="1" applyAlignment="1">
      <alignment horizontal="left" vertical="top"/>
    </xf>
    <xf numFmtId="0" fontId="12" fillId="0" borderId="22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2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30" xfId="59" applyFont="1" applyFill="1" applyBorder="1" applyAlignment="1">
      <alignment vertical="center" wrapText="1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43" fontId="88" fillId="0" borderId="33" xfId="59" applyFont="1" applyFill="1" applyBorder="1" applyAlignment="1">
      <alignment vertical="center" wrapText="1"/>
    </xf>
    <xf numFmtId="43" fontId="87" fillId="0" borderId="34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0" fontId="87" fillId="34" borderId="31" xfId="0" applyFont="1" applyFill="1" applyBorder="1" applyAlignment="1">
      <alignment vertical="center" wrapText="1"/>
    </xf>
    <xf numFmtId="0" fontId="87" fillId="34" borderId="32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80" fillId="0" borderId="2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6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26" xfId="59" applyFont="1" applyFill="1" applyBorder="1" applyAlignment="1">
      <alignment horizontal="center" vertical="center" wrapText="1"/>
    </xf>
    <xf numFmtId="43" fontId="88" fillId="0" borderId="25" xfId="59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9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left" vertical="center" wrapText="1"/>
    </xf>
    <xf numFmtId="0" fontId="87" fillId="34" borderId="37" xfId="0" applyFont="1" applyFill="1" applyBorder="1" applyAlignment="1">
      <alignment horizontal="left" vertical="center" wrapText="1"/>
    </xf>
    <xf numFmtId="0" fontId="87" fillId="34" borderId="38" xfId="0" applyFont="1" applyFill="1" applyBorder="1" applyAlignment="1">
      <alignment horizontal="left" vertical="center" wrapText="1"/>
    </xf>
    <xf numFmtId="0" fontId="87" fillId="34" borderId="31" xfId="0" applyFont="1" applyFill="1" applyBorder="1" applyAlignment="1">
      <alignment horizontal="left" vertical="center" wrapText="1"/>
    </xf>
    <xf numFmtId="0" fontId="87" fillId="34" borderId="32" xfId="0" applyFont="1" applyFill="1" applyBorder="1" applyAlignment="1">
      <alignment horizontal="left" vertical="center" wrapText="1"/>
    </xf>
    <xf numFmtId="0" fontId="87" fillId="34" borderId="3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/>
    </xf>
    <xf numFmtId="0" fontId="10" fillId="0" borderId="4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46" xfId="0" applyNumberFormat="1" applyFont="1" applyFill="1" applyBorder="1" applyAlignment="1">
      <alignment horizontal="center"/>
    </xf>
    <xf numFmtId="0" fontId="12" fillId="0" borderId="4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/>
    </xf>
    <xf numFmtId="2" fontId="12" fillId="0" borderId="54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56" xfId="0" applyNumberFormat="1" applyFont="1" applyFill="1" applyBorder="1" applyAlignment="1">
      <alignment horizontal="left" vertical="center" wrapText="1"/>
    </xf>
    <xf numFmtId="49" fontId="12" fillId="0" borderId="57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center" vertical="top"/>
    </xf>
    <xf numFmtId="0" fontId="12" fillId="0" borderId="5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/>
    </xf>
    <xf numFmtId="49" fontId="19" fillId="0" borderId="54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49" fontId="12" fillId="0" borderId="63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49" fontId="12" fillId="0" borderId="69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6" fillId="0" borderId="71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49" fontId="16" fillId="0" borderId="73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/>
    </xf>
    <xf numFmtId="49" fontId="16" fillId="0" borderId="7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left"/>
    </xf>
    <xf numFmtId="49" fontId="12" fillId="0" borderId="5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80" fillId="0" borderId="16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9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9" xfId="59" applyNumberFormat="1" applyFont="1" applyBorder="1" applyAlignment="1">
      <alignment horizontal="center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9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9" xfId="59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4" fillId="0" borderId="16" xfId="0" applyFont="1" applyBorder="1" applyAlignment="1">
      <alignment horizontal="right" wrapText="1"/>
    </xf>
    <xf numFmtId="0" fontId="84" fillId="0" borderId="29" xfId="0" applyFont="1" applyBorder="1" applyAlignment="1">
      <alignment horizontal="righ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0" fillId="36" borderId="26" xfId="0" applyFont="1" applyFill="1" applyBorder="1" applyAlignment="1">
      <alignment horizontal="center" vertical="center" wrapText="1"/>
    </xf>
    <xf numFmtId="0" fontId="80" fillId="36" borderId="27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right" vertical="center" wrapText="1"/>
    </xf>
    <xf numFmtId="0" fontId="88" fillId="0" borderId="29" xfId="0" applyFont="1" applyFill="1" applyBorder="1" applyAlignment="1">
      <alignment horizontal="righ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1" xfId="0" applyNumberFormat="1" applyFont="1" applyBorder="1" applyAlignment="1">
      <alignment horizontal="left"/>
    </xf>
    <xf numFmtId="0" fontId="88" fillId="0" borderId="28" xfId="0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horizontal="left" vertical="center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 indent="2"/>
    </xf>
    <xf numFmtId="0" fontId="8" fillId="0" borderId="41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210</xdr:col>
      <xdr:colOff>28575</xdr:colOff>
      <xdr:row>88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3735050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49"/>
  <sheetViews>
    <sheetView tabSelected="1" zoomScale="120" zoomScaleNormal="120" zoomScaleSheetLayoutView="120" zoomScalePageLayoutView="0" workbookViewId="0" topLeftCell="V31">
      <selection activeCell="AY19" sqref="AY19:BU19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/>
    <row r="3" s="45" customFormat="1" ht="9" customHeight="1"/>
    <row r="4" s="45" customFormat="1" ht="9" customHeight="1"/>
    <row r="5" s="45" customFormat="1" ht="3" customHeight="1"/>
    <row r="6" s="46" customFormat="1" ht="9" customHeight="1">
      <c r="CS6" s="47"/>
    </row>
    <row r="7" s="45" customFormat="1" ht="6" customHeight="1"/>
    <row r="8" spans="68:167" s="35" customFormat="1" ht="10.5" customHeight="1"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</row>
    <row r="9" spans="68:167" s="35" customFormat="1" ht="10.5" customHeight="1"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475"/>
      <c r="FG9" s="475"/>
      <c r="FH9" s="475"/>
      <c r="FI9" s="475"/>
      <c r="FJ9" s="475"/>
      <c r="FK9" s="475"/>
    </row>
    <row r="10" spans="68:167" s="45" customFormat="1" ht="9.75" customHeight="1"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</row>
    <row r="11" spans="68:167" s="35" customFormat="1" ht="10.5" customHeight="1"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</row>
    <row r="12" spans="68:167" s="45" customFormat="1" ht="9.75" customHeight="1"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68:167" s="35" customFormat="1" ht="10.5" customHeight="1"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8"/>
      <c r="CM13" s="48"/>
      <c r="DT13" s="48"/>
      <c r="DU13" s="48"/>
      <c r="DV13" s="48"/>
      <c r="DW13" s="48"/>
      <c r="DX13" s="48"/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5"/>
      <c r="EJ13" s="475"/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</row>
    <row r="14" spans="68:167" s="45" customFormat="1" ht="9.75" customHeight="1"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49"/>
      <c r="CM14" s="49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</row>
    <row r="15" spans="68:167" s="35" customFormat="1" ht="10.5" customHeight="1">
      <c r="BP15" s="50"/>
      <c r="BQ15" s="196"/>
      <c r="BR15" s="196"/>
      <c r="BS15" s="196"/>
      <c r="BT15" s="196"/>
      <c r="BU15" s="196"/>
      <c r="BV15" s="192"/>
      <c r="BW15" s="192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3"/>
      <c r="CV15" s="193"/>
      <c r="CW15" s="193"/>
      <c r="CX15" s="193"/>
      <c r="CY15" s="476"/>
      <c r="CZ15" s="476"/>
      <c r="DA15" s="476"/>
      <c r="DB15" s="192"/>
      <c r="DC15" s="192"/>
      <c r="DD15" s="192"/>
      <c r="FK15" s="50"/>
    </row>
    <row r="16" spans="2:154" s="34" customFormat="1" ht="15" customHeight="1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</row>
    <row r="17" spans="1:167" s="35" customFormat="1" ht="12" customHeigh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477"/>
      <c r="EK17" s="477"/>
      <c r="EL17" s="477"/>
      <c r="EM17" s="477"/>
      <c r="EN17" s="53"/>
      <c r="EO17" s="53"/>
      <c r="EP17" s="53"/>
      <c r="EQ17" s="53"/>
      <c r="EZ17" s="478"/>
      <c r="FA17" s="478"/>
      <c r="FB17" s="478"/>
      <c r="FC17" s="478"/>
      <c r="FD17" s="478"/>
      <c r="FE17" s="478"/>
      <c r="FF17" s="478"/>
      <c r="FG17" s="478"/>
      <c r="FH17" s="478"/>
      <c r="FI17" s="478"/>
      <c r="FJ17" s="478"/>
      <c r="FK17" s="478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05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478"/>
      <c r="FA18" s="478"/>
      <c r="FB18" s="478"/>
      <c r="FC18" s="478"/>
      <c r="FD18" s="478"/>
      <c r="FE18" s="478"/>
      <c r="FF18" s="478"/>
      <c r="FG18" s="478"/>
      <c r="FH18" s="478"/>
      <c r="FI18" s="478"/>
      <c r="FJ18" s="478"/>
      <c r="FK18" s="478"/>
    </row>
    <row r="19" spans="43:167" s="35" customFormat="1" ht="10.5" customHeight="1">
      <c r="AQ19" s="50"/>
      <c r="AR19" s="196"/>
      <c r="AS19" s="196"/>
      <c r="AT19" s="196"/>
      <c r="AU19" s="196"/>
      <c r="AV19" s="196"/>
      <c r="AW19" s="192"/>
      <c r="AX19" s="192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3"/>
      <c r="BW19" s="193"/>
      <c r="BX19" s="193"/>
      <c r="BY19" s="193"/>
      <c r="BZ19" s="476"/>
      <c r="CA19" s="476"/>
      <c r="CB19" s="476"/>
      <c r="CC19" s="192"/>
      <c r="CD19" s="192"/>
      <c r="CE19" s="192"/>
      <c r="ER19" s="50"/>
      <c r="ES19" s="50"/>
      <c r="ET19" s="50"/>
      <c r="EU19" s="50"/>
      <c r="EX19" s="50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</row>
    <row r="20" spans="41:167" s="35" customFormat="1" ht="14.25" customHeight="1"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R20" s="50"/>
      <c r="ES20" s="50"/>
      <c r="ET20" s="50"/>
      <c r="EU20" s="50"/>
      <c r="EX20" s="50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R21" s="50"/>
      <c r="ES21" s="50"/>
      <c r="ET21" s="50"/>
      <c r="EU21" s="50"/>
      <c r="EX21" s="50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</row>
    <row r="22" spans="1:167" s="35" customFormat="1" ht="3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</row>
    <row r="24" spans="1:167" s="35" customFormat="1" ht="3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R25" s="50"/>
      <c r="ES25" s="50"/>
      <c r="ET25" s="50"/>
      <c r="EU25" s="50"/>
      <c r="EX25" s="5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</row>
    <row r="26" spans="41:167" s="35" customFormat="1" ht="10.5" customHeight="1"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R26" s="50"/>
      <c r="ES26" s="50"/>
      <c r="ET26" s="50"/>
      <c r="EU26" s="50"/>
      <c r="EX26" s="50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</row>
    <row r="27" spans="41:167" s="35" customFormat="1" ht="10.5" customHeight="1"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R27" s="50"/>
      <c r="ES27" s="50"/>
      <c r="ET27" s="50"/>
      <c r="EU27" s="50"/>
      <c r="EX27" s="50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</row>
    <row r="28" spans="41:167" s="35" customFormat="1" ht="10.5" customHeight="1"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N28" s="55"/>
      <c r="EO28" s="55"/>
      <c r="EP28" s="55"/>
      <c r="EQ28" s="55"/>
      <c r="ER28" s="56"/>
      <c r="ES28" s="56"/>
      <c r="ET28" s="56"/>
      <c r="EU28" s="56"/>
      <c r="EW28" s="55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</row>
    <row r="29" spans="41:167" s="35" customFormat="1" ht="10.5" customHeight="1"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</row>
    <row r="31" spans="12:167" s="35" customFormat="1" ht="10.5" customHeight="1"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</row>
    <row r="32" spans="12:167" s="45" customFormat="1" ht="10.5" customHeight="1"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</row>
    <row r="35" spans="1:142" ht="12" customHeight="1">
      <c r="A35" s="480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</row>
    <row r="36" spans="1:142" ht="12" customHeight="1">
      <c r="A36" s="480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</row>
    <row r="37" spans="1:142" ht="12" customHeight="1">
      <c r="A37" s="480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</row>
    <row r="38" spans="41:142" ht="4.5" customHeight="1"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</row>
    <row r="39" spans="150:167" s="35" customFormat="1" ht="10.5" customHeight="1">
      <c r="ET39" s="50"/>
      <c r="EU39" s="50"/>
      <c r="EX39" s="50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</row>
    <row r="40" spans="14:167" s="35" customFormat="1" ht="10.5" customHeight="1"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ET40" s="50"/>
      <c r="EU40" s="50"/>
      <c r="EW40" s="55"/>
      <c r="EX40" s="50"/>
      <c r="EZ40" s="475"/>
      <c r="FA40" s="475"/>
      <c r="FB40" s="475"/>
      <c r="FC40" s="475"/>
      <c r="FD40" s="475"/>
      <c r="FE40" s="475"/>
      <c r="FF40" s="475"/>
      <c r="FG40" s="475"/>
      <c r="FH40" s="475"/>
      <c r="FI40" s="475"/>
      <c r="FJ40" s="475"/>
      <c r="FK40" s="475"/>
    </row>
    <row r="41" spans="14:58" s="45" customFormat="1" ht="10.5" customHeight="1"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5"/>
      <c r="BC44" s="475"/>
      <c r="BD44" s="475"/>
      <c r="BE44" s="475"/>
      <c r="BF44" s="475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4:167" ht="10.5" customHeight="1"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Y45" s="3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75"/>
      <c r="CZ45" s="475"/>
      <c r="DA45" s="475"/>
      <c r="DB45" s="475"/>
      <c r="DC45" s="475"/>
      <c r="DD45" s="475"/>
      <c r="DE45" s="475"/>
      <c r="DF45" s="475"/>
      <c r="DG45" s="475"/>
      <c r="DH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75"/>
      <c r="DY45" s="475"/>
      <c r="DZ45" s="475"/>
      <c r="EA45" s="475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FJ45" s="35"/>
      <c r="FK45" s="35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Z46" s="199"/>
      <c r="DA46" s="199"/>
      <c r="DB46" s="199"/>
      <c r="DC46" s="199"/>
      <c r="DD46" s="199"/>
      <c r="DE46" s="199"/>
      <c r="DF46" s="199"/>
      <c r="DG46" s="199"/>
      <c r="DH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FJ46" s="65"/>
      <c r="FK46" s="35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Y47" s="193"/>
      <c r="BZ47" s="193"/>
      <c r="CA47" s="196"/>
      <c r="CB47" s="196"/>
      <c r="CC47" s="196"/>
      <c r="CD47" s="196"/>
      <c r="CE47" s="196"/>
      <c r="CF47" s="192"/>
      <c r="CG47" s="192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3"/>
      <c r="DF47" s="193"/>
      <c r="DG47" s="193"/>
      <c r="DH47" s="193"/>
      <c r="DI47" s="476"/>
      <c r="DJ47" s="476"/>
      <c r="DK47" s="476"/>
      <c r="DL47" s="192"/>
      <c r="DM47" s="192"/>
      <c r="DN47" s="192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4:73" s="45" customFormat="1" ht="9.75" customHeight="1"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</row>
    <row r="49" spans="1:42" s="35" customFormat="1" ht="10.5" customHeight="1">
      <c r="A49" s="193"/>
      <c r="B49" s="193"/>
      <c r="C49" s="196"/>
      <c r="D49" s="196"/>
      <c r="E49" s="196"/>
      <c r="F49" s="196"/>
      <c r="G49" s="196"/>
      <c r="H49" s="192"/>
      <c r="I49" s="192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3"/>
      <c r="AH49" s="193"/>
      <c r="AI49" s="193"/>
      <c r="AJ49" s="193"/>
      <c r="AK49" s="476"/>
      <c r="AL49" s="476"/>
      <c r="AM49" s="476"/>
      <c r="AN49" s="192"/>
      <c r="AO49" s="192"/>
      <c r="AP49" s="192"/>
    </row>
    <row r="50" s="35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264" t="s">
        <v>156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</row>
    <row r="3" ht="10.5" customHeight="1"/>
    <row r="4" spans="1:105" s="39" customFormat="1" ht="45" customHeight="1">
      <c r="A4" s="265" t="s">
        <v>154</v>
      </c>
      <c r="B4" s="266"/>
      <c r="C4" s="266"/>
      <c r="D4" s="266"/>
      <c r="E4" s="266"/>
      <c r="F4" s="267"/>
      <c r="G4" s="265" t="s">
        <v>157</v>
      </c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7"/>
      <c r="AE4" s="265" t="s">
        <v>81</v>
      </c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7"/>
      <c r="BD4" s="265" t="s">
        <v>158</v>
      </c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7"/>
      <c r="BT4" s="265" t="s">
        <v>159</v>
      </c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7"/>
      <c r="CJ4" s="265" t="s">
        <v>160</v>
      </c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7"/>
    </row>
    <row r="5" spans="1:105" s="40" customFormat="1" ht="12.75">
      <c r="A5" s="268">
        <v>1</v>
      </c>
      <c r="B5" s="268"/>
      <c r="C5" s="268"/>
      <c r="D5" s="268"/>
      <c r="E5" s="268"/>
      <c r="F5" s="268"/>
      <c r="G5" s="268">
        <v>2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>
        <v>3</v>
      </c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>
        <v>4</v>
      </c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>
        <v>5</v>
      </c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>
        <v>6</v>
      </c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</row>
    <row r="6" spans="1:105" s="41" customFormat="1" ht="15" customHeight="1">
      <c r="A6" s="262"/>
      <c r="B6" s="262"/>
      <c r="C6" s="262"/>
      <c r="D6" s="262"/>
      <c r="E6" s="262"/>
      <c r="F6" s="262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</row>
    <row r="7" spans="1:105" s="41" customFormat="1" ht="15" customHeight="1">
      <c r="A7" s="262"/>
      <c r="B7" s="262"/>
      <c r="C7" s="262"/>
      <c r="D7" s="262"/>
      <c r="E7" s="262"/>
      <c r="F7" s="262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</row>
    <row r="8" spans="1:105" s="41" customFormat="1" ht="15" customHeight="1">
      <c r="A8" s="262"/>
      <c r="B8" s="262"/>
      <c r="C8" s="262"/>
      <c r="D8" s="262"/>
      <c r="E8" s="262"/>
      <c r="F8" s="262"/>
      <c r="G8" s="441" t="s">
        <v>155</v>
      </c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2"/>
      <c r="AE8" s="263" t="s">
        <v>139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 t="s">
        <v>139</v>
      </c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 t="s">
        <v>139</v>
      </c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</row>
    <row r="10" spans="1:105" s="37" customFormat="1" ht="14.25">
      <c r="A10" s="264" t="s">
        <v>161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</row>
    <row r="11" ht="10.5" customHeight="1"/>
    <row r="12" spans="1:105" s="39" customFormat="1" ht="55.5" customHeight="1">
      <c r="A12" s="265" t="s">
        <v>154</v>
      </c>
      <c r="B12" s="266"/>
      <c r="C12" s="266"/>
      <c r="D12" s="266"/>
      <c r="E12" s="266"/>
      <c r="F12" s="267"/>
      <c r="G12" s="265" t="s">
        <v>157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7"/>
      <c r="AE12" s="265" t="s">
        <v>63</v>
      </c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7"/>
      <c r="AZ12" s="265" t="s">
        <v>64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7"/>
      <c r="BR12" s="265" t="s">
        <v>162</v>
      </c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7"/>
      <c r="CJ12" s="265" t="s">
        <v>160</v>
      </c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7"/>
    </row>
    <row r="13" spans="1:105" s="40" customFormat="1" ht="12.75">
      <c r="A13" s="268">
        <v>1</v>
      </c>
      <c r="B13" s="268"/>
      <c r="C13" s="268"/>
      <c r="D13" s="268"/>
      <c r="E13" s="268"/>
      <c r="F13" s="268"/>
      <c r="G13" s="268">
        <v>2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>
        <v>3</v>
      </c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>
        <v>4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>
        <v>5</v>
      </c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>
        <v>6</v>
      </c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</row>
    <row r="14" spans="1:105" s="41" customFormat="1" ht="15" customHeight="1">
      <c r="A14" s="262"/>
      <c r="B14" s="262"/>
      <c r="C14" s="262"/>
      <c r="D14" s="262"/>
      <c r="E14" s="262"/>
      <c r="F14" s="262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</row>
    <row r="15" spans="1:105" s="41" customFormat="1" ht="15" customHeight="1">
      <c r="A15" s="262"/>
      <c r="B15" s="262"/>
      <c r="C15" s="262"/>
      <c r="D15" s="262"/>
      <c r="E15" s="262"/>
      <c r="F15" s="262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</row>
    <row r="16" spans="1:105" s="41" customFormat="1" ht="15" customHeight="1">
      <c r="A16" s="262"/>
      <c r="B16" s="262"/>
      <c r="C16" s="262"/>
      <c r="D16" s="262"/>
      <c r="E16" s="262"/>
      <c r="F16" s="262"/>
      <c r="G16" s="441" t="s">
        <v>155</v>
      </c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2"/>
      <c r="AE16" s="263" t="s">
        <v>139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 t="s">
        <v>139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 t="s">
        <v>139</v>
      </c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</row>
    <row r="18" spans="1:105" s="37" customFormat="1" ht="41.25" customHeight="1">
      <c r="A18" s="446" t="s">
        <v>163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</row>
    <row r="19" ht="10.5" customHeight="1"/>
    <row r="20" spans="1:105" ht="55.5" customHeight="1">
      <c r="A20" s="265" t="s">
        <v>154</v>
      </c>
      <c r="B20" s="266"/>
      <c r="C20" s="266"/>
      <c r="D20" s="266"/>
      <c r="E20" s="266"/>
      <c r="F20" s="267"/>
      <c r="G20" s="265" t="s">
        <v>44</v>
      </c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7"/>
      <c r="BW20" s="265" t="s">
        <v>164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7"/>
      <c r="CM20" s="265" t="s">
        <v>165</v>
      </c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7"/>
    </row>
    <row r="21" spans="1:105" s="34" customFormat="1" ht="12.75">
      <c r="A21" s="268">
        <v>1</v>
      </c>
      <c r="B21" s="268"/>
      <c r="C21" s="268"/>
      <c r="D21" s="268"/>
      <c r="E21" s="268"/>
      <c r="F21" s="268"/>
      <c r="G21" s="268">
        <v>2</v>
      </c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>
        <v>3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>
        <v>4</v>
      </c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</row>
    <row r="22" spans="1:105" ht="15" customHeight="1">
      <c r="A22" s="262" t="s">
        <v>166</v>
      </c>
      <c r="B22" s="262"/>
      <c r="C22" s="262"/>
      <c r="D22" s="262"/>
      <c r="E22" s="262"/>
      <c r="F22" s="262"/>
      <c r="G22" s="42"/>
      <c r="H22" s="260" t="s">
        <v>45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63" t="s">
        <v>139</v>
      </c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</row>
    <row r="23" spans="1:105" s="34" customFormat="1" ht="12.75">
      <c r="A23" s="459" t="s">
        <v>167</v>
      </c>
      <c r="B23" s="460"/>
      <c r="C23" s="460"/>
      <c r="D23" s="460"/>
      <c r="E23" s="460"/>
      <c r="F23" s="461"/>
      <c r="G23" s="43"/>
      <c r="H23" s="465" t="s">
        <v>9</v>
      </c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6"/>
      <c r="BW23" s="467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9"/>
      <c r="CM23" s="467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9"/>
    </row>
    <row r="24" spans="1:105" s="34" customFormat="1" ht="12.75">
      <c r="A24" s="462"/>
      <c r="B24" s="463"/>
      <c r="C24" s="463"/>
      <c r="D24" s="463"/>
      <c r="E24" s="463"/>
      <c r="F24" s="464"/>
      <c r="G24" s="44"/>
      <c r="H24" s="473" t="s">
        <v>46</v>
      </c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3"/>
      <c r="BF24" s="473"/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3"/>
      <c r="BT24" s="473"/>
      <c r="BU24" s="473"/>
      <c r="BV24" s="474"/>
      <c r="BW24" s="470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2"/>
      <c r="CM24" s="470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2"/>
    </row>
    <row r="25" spans="1:105" s="34" customFormat="1" ht="13.5" customHeight="1">
      <c r="A25" s="262" t="s">
        <v>168</v>
      </c>
      <c r="B25" s="262"/>
      <c r="C25" s="262"/>
      <c r="D25" s="262"/>
      <c r="E25" s="262"/>
      <c r="F25" s="262"/>
      <c r="G25" s="42"/>
      <c r="H25" s="457" t="s">
        <v>47</v>
      </c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8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</row>
    <row r="26" spans="1:105" s="34" customFormat="1" ht="26.25" customHeight="1">
      <c r="A26" s="262" t="s">
        <v>169</v>
      </c>
      <c r="B26" s="262"/>
      <c r="C26" s="262"/>
      <c r="D26" s="262"/>
      <c r="E26" s="262"/>
      <c r="F26" s="262"/>
      <c r="G26" s="42"/>
      <c r="H26" s="457" t="s">
        <v>48</v>
      </c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8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</row>
    <row r="27" spans="1:105" s="34" customFormat="1" ht="26.25" customHeight="1">
      <c r="A27" s="262" t="s">
        <v>170</v>
      </c>
      <c r="B27" s="262"/>
      <c r="C27" s="262"/>
      <c r="D27" s="262"/>
      <c r="E27" s="262"/>
      <c r="F27" s="262"/>
      <c r="G27" s="42"/>
      <c r="H27" s="260" t="s">
        <v>49</v>
      </c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1"/>
      <c r="BW27" s="263" t="s">
        <v>139</v>
      </c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</row>
    <row r="28" spans="1:105" s="34" customFormat="1" ht="12.75">
      <c r="A28" s="459" t="s">
        <v>171</v>
      </c>
      <c r="B28" s="460"/>
      <c r="C28" s="460"/>
      <c r="D28" s="460"/>
      <c r="E28" s="460"/>
      <c r="F28" s="461"/>
      <c r="G28" s="43"/>
      <c r="H28" s="465" t="s">
        <v>9</v>
      </c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6"/>
      <c r="BW28" s="467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9"/>
      <c r="CM28" s="467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9"/>
    </row>
    <row r="29" spans="1:105" s="34" customFormat="1" ht="25.5" customHeight="1">
      <c r="A29" s="462"/>
      <c r="B29" s="463"/>
      <c r="C29" s="463"/>
      <c r="D29" s="463"/>
      <c r="E29" s="463"/>
      <c r="F29" s="464"/>
      <c r="G29" s="44"/>
      <c r="H29" s="473" t="s">
        <v>50</v>
      </c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4"/>
      <c r="BW29" s="470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2"/>
      <c r="CM29" s="470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2"/>
    </row>
    <row r="30" spans="1:105" s="34" customFormat="1" ht="26.25" customHeight="1">
      <c r="A30" s="262" t="s">
        <v>172</v>
      </c>
      <c r="B30" s="262"/>
      <c r="C30" s="262"/>
      <c r="D30" s="262"/>
      <c r="E30" s="262"/>
      <c r="F30" s="262"/>
      <c r="G30" s="42"/>
      <c r="H30" s="457" t="s">
        <v>51</v>
      </c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/>
      <c r="BV30" s="458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</row>
    <row r="31" spans="1:105" s="34" customFormat="1" ht="27" customHeight="1">
      <c r="A31" s="262" t="s">
        <v>173</v>
      </c>
      <c r="B31" s="262"/>
      <c r="C31" s="262"/>
      <c r="D31" s="262"/>
      <c r="E31" s="262"/>
      <c r="F31" s="262"/>
      <c r="G31" s="42"/>
      <c r="H31" s="457" t="s">
        <v>52</v>
      </c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/>
      <c r="BV31" s="458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</row>
    <row r="32" spans="1:105" s="34" customFormat="1" ht="27" customHeight="1">
      <c r="A32" s="262" t="s">
        <v>174</v>
      </c>
      <c r="B32" s="262"/>
      <c r="C32" s="262"/>
      <c r="D32" s="262"/>
      <c r="E32" s="262"/>
      <c r="F32" s="262"/>
      <c r="G32" s="42"/>
      <c r="H32" s="457" t="s">
        <v>175</v>
      </c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458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</row>
    <row r="33" spans="1:105" s="34" customFormat="1" ht="27" customHeight="1">
      <c r="A33" s="262" t="s">
        <v>176</v>
      </c>
      <c r="B33" s="262"/>
      <c r="C33" s="262"/>
      <c r="D33" s="262"/>
      <c r="E33" s="262"/>
      <c r="F33" s="262"/>
      <c r="G33" s="42"/>
      <c r="H33" s="457" t="s">
        <v>175</v>
      </c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/>
      <c r="BV33" s="458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</row>
    <row r="34" spans="1:105" s="34" customFormat="1" ht="26.25" customHeight="1">
      <c r="A34" s="262" t="s">
        <v>177</v>
      </c>
      <c r="B34" s="262"/>
      <c r="C34" s="262"/>
      <c r="D34" s="262"/>
      <c r="E34" s="262"/>
      <c r="F34" s="262"/>
      <c r="G34" s="42"/>
      <c r="H34" s="260" t="s">
        <v>53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1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</row>
    <row r="35" spans="1:105" s="34" customFormat="1" ht="13.5" customHeight="1">
      <c r="A35" s="262"/>
      <c r="B35" s="262"/>
      <c r="C35" s="262"/>
      <c r="D35" s="262"/>
      <c r="E35" s="262"/>
      <c r="F35" s="262"/>
      <c r="G35" s="447" t="s">
        <v>155</v>
      </c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2"/>
      <c r="BW35" s="263" t="s">
        <v>139</v>
      </c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</row>
    <row r="36" ht="3" customHeight="1"/>
    <row r="37" spans="1:105" s="33" customFormat="1" ht="48" customHeight="1">
      <c r="A37" s="455" t="s">
        <v>178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/>
      <c r="CX37" s="456"/>
      <c r="CY37" s="456"/>
      <c r="CZ37" s="456"/>
      <c r="DA37" s="456"/>
    </row>
    <row r="39" spans="1:105" s="37" customFormat="1" ht="14.25">
      <c r="A39" s="264" t="s">
        <v>179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</row>
    <row r="40" ht="6" customHeight="1"/>
    <row r="41" spans="1:105" s="37" customFormat="1" ht="14.25">
      <c r="A41" s="37" t="s">
        <v>152</v>
      </c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24" t="s">
        <v>153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1"/>
      <c r="DA43" s="431"/>
    </row>
    <row r="44" ht="10.5" customHeight="1"/>
    <row r="45" spans="1:105" s="39" customFormat="1" ht="45" customHeight="1">
      <c r="A45" s="265" t="s">
        <v>154</v>
      </c>
      <c r="B45" s="266"/>
      <c r="C45" s="266"/>
      <c r="D45" s="266"/>
      <c r="E45" s="266"/>
      <c r="F45" s="266"/>
      <c r="G45" s="267"/>
      <c r="H45" s="265" t="s">
        <v>4</v>
      </c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7"/>
      <c r="BD45" s="265" t="s">
        <v>54</v>
      </c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7"/>
      <c r="BT45" s="265" t="s">
        <v>180</v>
      </c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7"/>
      <c r="CJ45" s="265" t="s">
        <v>181</v>
      </c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7"/>
    </row>
    <row r="46" spans="1:105" s="40" customFormat="1" ht="12.75">
      <c r="A46" s="268">
        <v>1</v>
      </c>
      <c r="B46" s="268"/>
      <c r="C46" s="268"/>
      <c r="D46" s="268"/>
      <c r="E46" s="268"/>
      <c r="F46" s="268"/>
      <c r="G46" s="268"/>
      <c r="H46" s="268">
        <v>2</v>
      </c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>
        <v>3</v>
      </c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>
        <v>4</v>
      </c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>
        <v>5</v>
      </c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</row>
    <row r="47" spans="1:105" s="41" customFormat="1" ht="15" customHeight="1">
      <c r="A47" s="262"/>
      <c r="B47" s="262"/>
      <c r="C47" s="262"/>
      <c r="D47" s="262"/>
      <c r="E47" s="262"/>
      <c r="F47" s="262"/>
      <c r="G47" s="262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</row>
    <row r="48" spans="1:105" s="41" customFormat="1" ht="15" customHeight="1">
      <c r="A48" s="262"/>
      <c r="B48" s="262"/>
      <c r="C48" s="262"/>
      <c r="D48" s="262"/>
      <c r="E48" s="262"/>
      <c r="F48" s="262"/>
      <c r="G48" s="262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</row>
    <row r="49" spans="1:105" s="41" customFormat="1" ht="15" customHeight="1">
      <c r="A49" s="262"/>
      <c r="B49" s="262"/>
      <c r="C49" s="262"/>
      <c r="D49" s="262"/>
      <c r="E49" s="262"/>
      <c r="F49" s="262"/>
      <c r="G49" s="262"/>
      <c r="H49" s="441" t="s">
        <v>155</v>
      </c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2"/>
      <c r="BD49" s="263" t="s">
        <v>139</v>
      </c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 t="s">
        <v>139</v>
      </c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</row>
    <row r="50" s="34" customFormat="1" ht="12" customHeight="1"/>
    <row r="51" spans="1:105" s="37" customFormat="1" ht="14.25">
      <c r="A51" s="264" t="s">
        <v>182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</row>
    <row r="52" ht="6" customHeight="1"/>
    <row r="53" spans="1:105" s="37" customFormat="1" ht="14.25">
      <c r="A53" s="37" t="s">
        <v>152</v>
      </c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/>
      <c r="CX53" s="454"/>
      <c r="CY53" s="454"/>
      <c r="CZ53" s="454"/>
      <c r="DA53" s="454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24" t="s">
        <v>153</v>
      </c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1"/>
    </row>
    <row r="56" ht="10.5" customHeight="1"/>
    <row r="57" spans="1:105" s="39" customFormat="1" ht="55.5" customHeight="1">
      <c r="A57" s="265" t="s">
        <v>154</v>
      </c>
      <c r="B57" s="266"/>
      <c r="C57" s="266"/>
      <c r="D57" s="266"/>
      <c r="E57" s="266"/>
      <c r="F57" s="266"/>
      <c r="G57" s="267"/>
      <c r="H57" s="265" t="s">
        <v>42</v>
      </c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7"/>
      <c r="BD57" s="265" t="s">
        <v>43</v>
      </c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7"/>
      <c r="BT57" s="265" t="s">
        <v>183</v>
      </c>
      <c r="BU57" s="266"/>
      <c r="BV57" s="266"/>
      <c r="BW57" s="266"/>
      <c r="BX57" s="266"/>
      <c r="BY57" s="266"/>
      <c r="BZ57" s="266"/>
      <c r="CA57" s="266"/>
      <c r="CB57" s="266"/>
      <c r="CC57" s="266"/>
      <c r="CD57" s="267"/>
      <c r="CE57" s="265" t="s">
        <v>184</v>
      </c>
      <c r="CF57" s="266"/>
      <c r="CG57" s="266"/>
      <c r="CH57" s="266"/>
      <c r="CI57" s="266"/>
      <c r="CJ57" s="266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7"/>
    </row>
    <row r="58" spans="1:105" s="40" customFormat="1" ht="12.75">
      <c r="A58" s="268">
        <v>1</v>
      </c>
      <c r="B58" s="268"/>
      <c r="C58" s="268"/>
      <c r="D58" s="268"/>
      <c r="E58" s="268"/>
      <c r="F58" s="268"/>
      <c r="G58" s="268"/>
      <c r="H58" s="268">
        <v>2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>
        <v>3</v>
      </c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>
        <v>4</v>
      </c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>
        <v>5</v>
      </c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</row>
    <row r="59" spans="1:105" s="41" customFormat="1" ht="15" customHeight="1">
      <c r="A59" s="262"/>
      <c r="B59" s="262"/>
      <c r="C59" s="262"/>
      <c r="D59" s="262"/>
      <c r="E59" s="262"/>
      <c r="F59" s="262"/>
      <c r="G59" s="262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</row>
    <row r="60" spans="1:105" s="41" customFormat="1" ht="15" customHeight="1">
      <c r="A60" s="262"/>
      <c r="B60" s="262"/>
      <c r="C60" s="262"/>
      <c r="D60" s="262"/>
      <c r="E60" s="262"/>
      <c r="F60" s="262"/>
      <c r="G60" s="262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</row>
    <row r="61" spans="1:105" s="41" customFormat="1" ht="15" customHeight="1">
      <c r="A61" s="262"/>
      <c r="B61" s="262"/>
      <c r="C61" s="262"/>
      <c r="D61" s="262"/>
      <c r="E61" s="262"/>
      <c r="F61" s="262"/>
      <c r="G61" s="262"/>
      <c r="H61" s="441" t="s">
        <v>155</v>
      </c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  <c r="AY61" s="441"/>
      <c r="AZ61" s="441"/>
      <c r="BA61" s="441"/>
      <c r="BB61" s="441"/>
      <c r="BC61" s="442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 t="s">
        <v>139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</row>
    <row r="63" spans="1:105" s="37" customFormat="1" ht="14.25">
      <c r="A63" s="264" t="s">
        <v>185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</row>
    <row r="64" ht="6" customHeight="1"/>
    <row r="65" spans="1:105" s="37" customFormat="1" ht="14.25">
      <c r="A65" s="37" t="s">
        <v>152</v>
      </c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/>
      <c r="CX65" s="454"/>
      <c r="CY65" s="454"/>
      <c r="CZ65" s="454"/>
      <c r="DA65" s="454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24" t="s">
        <v>153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1"/>
    </row>
    <row r="68" ht="10.5" customHeight="1"/>
    <row r="69" spans="1:105" s="39" customFormat="1" ht="45" customHeight="1">
      <c r="A69" s="265" t="s">
        <v>154</v>
      </c>
      <c r="B69" s="266"/>
      <c r="C69" s="266"/>
      <c r="D69" s="266"/>
      <c r="E69" s="266"/>
      <c r="F69" s="266"/>
      <c r="G69" s="267"/>
      <c r="H69" s="265" t="s">
        <v>4</v>
      </c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7"/>
      <c r="BD69" s="265" t="s">
        <v>54</v>
      </c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7"/>
      <c r="BT69" s="265" t="s">
        <v>180</v>
      </c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7"/>
      <c r="CJ69" s="265" t="s">
        <v>181</v>
      </c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7"/>
    </row>
    <row r="70" spans="1:105" s="40" customFormat="1" ht="12.75">
      <c r="A70" s="268">
        <v>1</v>
      </c>
      <c r="B70" s="268"/>
      <c r="C70" s="268"/>
      <c r="D70" s="268"/>
      <c r="E70" s="268"/>
      <c r="F70" s="268"/>
      <c r="G70" s="268"/>
      <c r="H70" s="268">
        <v>2</v>
      </c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>
        <v>3</v>
      </c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>
        <v>4</v>
      </c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>
        <v>5</v>
      </c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</row>
    <row r="71" spans="1:105" s="41" customFormat="1" ht="15" customHeight="1">
      <c r="A71" s="262"/>
      <c r="B71" s="262"/>
      <c r="C71" s="262"/>
      <c r="D71" s="262"/>
      <c r="E71" s="262"/>
      <c r="F71" s="262"/>
      <c r="G71" s="262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</row>
    <row r="72" spans="1:105" s="41" customFormat="1" ht="15" customHeight="1">
      <c r="A72" s="262"/>
      <c r="B72" s="262"/>
      <c r="C72" s="262"/>
      <c r="D72" s="262"/>
      <c r="E72" s="262"/>
      <c r="F72" s="262"/>
      <c r="G72" s="262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</row>
    <row r="73" spans="1:105" s="41" customFormat="1" ht="15" customHeight="1">
      <c r="A73" s="262"/>
      <c r="B73" s="262"/>
      <c r="C73" s="262"/>
      <c r="D73" s="262"/>
      <c r="E73" s="262"/>
      <c r="F73" s="262"/>
      <c r="G73" s="262"/>
      <c r="H73" s="441" t="s">
        <v>155</v>
      </c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/>
      <c r="AY73" s="441"/>
      <c r="AZ73" s="441"/>
      <c r="BA73" s="441"/>
      <c r="BB73" s="441"/>
      <c r="BC73" s="442"/>
      <c r="BD73" s="263" t="s">
        <v>139</v>
      </c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 t="s">
        <v>139</v>
      </c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</row>
    <row r="75" spans="1:105" s="37" customFormat="1" ht="27" customHeight="1">
      <c r="A75" s="446" t="s">
        <v>186</v>
      </c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</row>
    <row r="76" ht="6" customHeight="1"/>
    <row r="77" spans="1:105" s="37" customFormat="1" ht="14.25">
      <c r="A77" s="37" t="s">
        <v>152</v>
      </c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/>
      <c r="CX77" s="454"/>
      <c r="CY77" s="454"/>
      <c r="CZ77" s="454"/>
      <c r="DA77" s="454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24" t="s">
        <v>153</v>
      </c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1"/>
      <c r="CN79" s="431"/>
      <c r="CO79" s="431"/>
      <c r="CP79" s="431"/>
      <c r="CQ79" s="431"/>
      <c r="CR79" s="431"/>
      <c r="CS79" s="431"/>
      <c r="CT79" s="431"/>
      <c r="CU79" s="431"/>
      <c r="CV79" s="431"/>
      <c r="CW79" s="431"/>
      <c r="CX79" s="431"/>
      <c r="CY79" s="431"/>
      <c r="CZ79" s="431"/>
      <c r="DA79" s="431"/>
    </row>
    <row r="80" ht="10.5" customHeight="1"/>
    <row r="81" spans="1:105" s="39" customFormat="1" ht="45" customHeight="1">
      <c r="A81" s="265" t="s">
        <v>154</v>
      </c>
      <c r="B81" s="266"/>
      <c r="C81" s="266"/>
      <c r="D81" s="266"/>
      <c r="E81" s="266"/>
      <c r="F81" s="266"/>
      <c r="G81" s="267"/>
      <c r="H81" s="265" t="s">
        <v>4</v>
      </c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7"/>
      <c r="BD81" s="265" t="s">
        <v>54</v>
      </c>
      <c r="BE81" s="266"/>
      <c r="BF81" s="266"/>
      <c r="BG81" s="266"/>
      <c r="BH81" s="266"/>
      <c r="BI81" s="266"/>
      <c r="BJ81" s="266"/>
      <c r="BK81" s="266"/>
      <c r="BL81" s="266"/>
      <c r="BM81" s="266"/>
      <c r="BN81" s="266"/>
      <c r="BO81" s="266"/>
      <c r="BP81" s="266"/>
      <c r="BQ81" s="266"/>
      <c r="BR81" s="266"/>
      <c r="BS81" s="267"/>
      <c r="BT81" s="265" t="s">
        <v>180</v>
      </c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7"/>
      <c r="CJ81" s="265" t="s">
        <v>181</v>
      </c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6"/>
      <c r="CY81" s="266"/>
      <c r="CZ81" s="266"/>
      <c r="DA81" s="267"/>
    </row>
    <row r="82" spans="1:105" s="40" customFormat="1" ht="12.75">
      <c r="A82" s="268">
        <v>1</v>
      </c>
      <c r="B82" s="268"/>
      <c r="C82" s="268"/>
      <c r="D82" s="268"/>
      <c r="E82" s="268"/>
      <c r="F82" s="268"/>
      <c r="G82" s="268"/>
      <c r="H82" s="268">
        <v>2</v>
      </c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>
        <v>3</v>
      </c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>
        <v>4</v>
      </c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>
        <v>5</v>
      </c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</row>
    <row r="83" spans="1:105" s="41" customFormat="1" ht="15" customHeight="1">
      <c r="A83" s="262"/>
      <c r="B83" s="262"/>
      <c r="C83" s="262"/>
      <c r="D83" s="262"/>
      <c r="E83" s="262"/>
      <c r="F83" s="262"/>
      <c r="G83" s="262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</row>
    <row r="84" spans="1:105" s="41" customFormat="1" ht="15" customHeight="1">
      <c r="A84" s="262"/>
      <c r="B84" s="262"/>
      <c r="C84" s="262"/>
      <c r="D84" s="262"/>
      <c r="E84" s="262"/>
      <c r="F84" s="262"/>
      <c r="G84" s="262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</row>
    <row r="85" spans="1:105" s="41" customFormat="1" ht="15" customHeight="1">
      <c r="A85" s="262"/>
      <c r="B85" s="262"/>
      <c r="C85" s="262"/>
      <c r="D85" s="262"/>
      <c r="E85" s="262"/>
      <c r="F85" s="262"/>
      <c r="G85" s="262"/>
      <c r="H85" s="441" t="s">
        <v>155</v>
      </c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1"/>
      <c r="BB85" s="441"/>
      <c r="BC85" s="442"/>
      <c r="BD85" s="263" t="s">
        <v>139</v>
      </c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 t="s">
        <v>139</v>
      </c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</row>
    <row r="87" spans="1:105" s="37" customFormat="1" ht="14.25">
      <c r="A87" s="264" t="s">
        <v>187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</row>
    <row r="88" ht="6" customHeight="1"/>
    <row r="89" spans="1:105" s="37" customFormat="1" ht="14.25">
      <c r="A89" s="37" t="s">
        <v>152</v>
      </c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/>
      <c r="CO89" s="454"/>
      <c r="CP89" s="454"/>
      <c r="CQ89" s="454"/>
      <c r="CR89" s="454"/>
      <c r="CS89" s="454"/>
      <c r="CT89" s="454"/>
      <c r="CU89" s="454"/>
      <c r="CV89" s="454"/>
      <c r="CW89" s="454"/>
      <c r="CX89" s="454"/>
      <c r="CY89" s="454"/>
      <c r="CZ89" s="454"/>
      <c r="DA89" s="454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24" t="s">
        <v>153</v>
      </c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1"/>
      <c r="BN91" s="431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1"/>
      <c r="CB91" s="431"/>
      <c r="CC91" s="431"/>
      <c r="CD91" s="431"/>
      <c r="CE91" s="431"/>
      <c r="CF91" s="431"/>
      <c r="CG91" s="431"/>
      <c r="CH91" s="431"/>
      <c r="CI91" s="431"/>
      <c r="CJ91" s="431"/>
      <c r="CK91" s="431"/>
      <c r="CL91" s="431"/>
      <c r="CM91" s="431"/>
      <c r="CN91" s="431"/>
      <c r="CO91" s="431"/>
      <c r="CP91" s="431"/>
      <c r="CQ91" s="431"/>
      <c r="CR91" s="431"/>
      <c r="CS91" s="431"/>
      <c r="CT91" s="431"/>
      <c r="CU91" s="431"/>
      <c r="CV91" s="431"/>
      <c r="CW91" s="431"/>
      <c r="CX91" s="431"/>
      <c r="CY91" s="431"/>
      <c r="CZ91" s="431"/>
      <c r="DA91" s="431"/>
    </row>
    <row r="92" ht="10.5" customHeight="1"/>
    <row r="93" spans="1:105" s="37" customFormat="1" ht="14.25">
      <c r="A93" s="264" t="s">
        <v>188</v>
      </c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4"/>
      <c r="BK93" s="264"/>
      <c r="BL93" s="264"/>
      <c r="BM93" s="264"/>
      <c r="BN93" s="264"/>
      <c r="BO93" s="264"/>
      <c r="BP93" s="264"/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4"/>
      <c r="CQ93" s="264"/>
      <c r="CR93" s="264"/>
      <c r="CS93" s="264"/>
      <c r="CT93" s="264"/>
      <c r="CU93" s="264"/>
      <c r="CV93" s="264"/>
      <c r="CW93" s="264"/>
      <c r="CX93" s="264"/>
      <c r="CY93" s="264"/>
      <c r="CZ93" s="264"/>
      <c r="DA93" s="264"/>
    </row>
    <row r="94" ht="10.5" customHeight="1"/>
    <row r="95" spans="1:105" s="39" customFormat="1" ht="45" customHeight="1">
      <c r="A95" s="448" t="s">
        <v>154</v>
      </c>
      <c r="B95" s="449"/>
      <c r="C95" s="449"/>
      <c r="D95" s="449"/>
      <c r="E95" s="449"/>
      <c r="F95" s="449"/>
      <c r="G95" s="450"/>
      <c r="H95" s="448" t="s">
        <v>42</v>
      </c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50"/>
      <c r="AP95" s="448" t="s">
        <v>55</v>
      </c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50"/>
      <c r="BF95" s="448" t="s">
        <v>56</v>
      </c>
      <c r="BG95" s="449"/>
      <c r="BH95" s="449"/>
      <c r="BI95" s="449"/>
      <c r="BJ95" s="449"/>
      <c r="BK95" s="449"/>
      <c r="BL95" s="449"/>
      <c r="BM95" s="449"/>
      <c r="BN95" s="449"/>
      <c r="BO95" s="449"/>
      <c r="BP95" s="449"/>
      <c r="BQ95" s="449"/>
      <c r="BR95" s="449"/>
      <c r="BS95" s="449"/>
      <c r="BT95" s="449"/>
      <c r="BU95" s="450"/>
      <c r="BV95" s="448" t="s">
        <v>57</v>
      </c>
      <c r="BW95" s="449"/>
      <c r="BX95" s="449"/>
      <c r="BY95" s="449"/>
      <c r="BZ95" s="449"/>
      <c r="CA95" s="449"/>
      <c r="CB95" s="449"/>
      <c r="CC95" s="449"/>
      <c r="CD95" s="449"/>
      <c r="CE95" s="449"/>
      <c r="CF95" s="449"/>
      <c r="CG95" s="449"/>
      <c r="CH95" s="449"/>
      <c r="CI95" s="449"/>
      <c r="CJ95" s="449"/>
      <c r="CK95" s="450"/>
      <c r="CL95" s="448" t="s">
        <v>160</v>
      </c>
      <c r="CM95" s="449"/>
      <c r="CN95" s="449"/>
      <c r="CO95" s="449"/>
      <c r="CP95" s="449"/>
      <c r="CQ95" s="449"/>
      <c r="CR95" s="449"/>
      <c r="CS95" s="449"/>
      <c r="CT95" s="449"/>
      <c r="CU95" s="449"/>
      <c r="CV95" s="449"/>
      <c r="CW95" s="449"/>
      <c r="CX95" s="449"/>
      <c r="CY95" s="449"/>
      <c r="CZ95" s="449"/>
      <c r="DA95" s="450"/>
    </row>
    <row r="96" spans="1:105" s="40" customFormat="1" ht="12.75">
      <c r="A96" s="268">
        <v>1</v>
      </c>
      <c r="B96" s="268"/>
      <c r="C96" s="268"/>
      <c r="D96" s="268"/>
      <c r="E96" s="268"/>
      <c r="F96" s="268"/>
      <c r="G96" s="268"/>
      <c r="H96" s="268">
        <v>2</v>
      </c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>
        <v>3</v>
      </c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>
        <v>4</v>
      </c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>
        <v>5</v>
      </c>
      <c r="BW96" s="268"/>
      <c r="BX96" s="268"/>
      <c r="BY96" s="268"/>
      <c r="BZ96" s="268"/>
      <c r="CA96" s="268"/>
      <c r="CB96" s="268"/>
      <c r="CC96" s="268"/>
      <c r="CD96" s="268"/>
      <c r="CE96" s="268"/>
      <c r="CF96" s="268"/>
      <c r="CG96" s="268"/>
      <c r="CH96" s="268"/>
      <c r="CI96" s="268"/>
      <c r="CJ96" s="268"/>
      <c r="CK96" s="268"/>
      <c r="CL96" s="268">
        <v>6</v>
      </c>
      <c r="CM96" s="268"/>
      <c r="CN96" s="268"/>
      <c r="CO96" s="268"/>
      <c r="CP96" s="268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</row>
    <row r="97" spans="1:105" s="41" customFormat="1" ht="15" customHeight="1">
      <c r="A97" s="262"/>
      <c r="B97" s="262"/>
      <c r="C97" s="262"/>
      <c r="D97" s="262"/>
      <c r="E97" s="262"/>
      <c r="F97" s="262"/>
      <c r="G97" s="262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</row>
    <row r="98" spans="1:105" s="41" customFormat="1" ht="15" customHeight="1">
      <c r="A98" s="262"/>
      <c r="B98" s="262"/>
      <c r="C98" s="262"/>
      <c r="D98" s="262"/>
      <c r="E98" s="262"/>
      <c r="F98" s="262"/>
      <c r="G98" s="262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</row>
    <row r="99" spans="1:105" s="41" customFormat="1" ht="15" customHeight="1">
      <c r="A99" s="262"/>
      <c r="B99" s="262"/>
      <c r="C99" s="262"/>
      <c r="D99" s="262"/>
      <c r="E99" s="262"/>
      <c r="F99" s="262"/>
      <c r="G99" s="262"/>
      <c r="H99" s="451" t="s">
        <v>189</v>
      </c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3"/>
      <c r="AP99" s="263" t="s">
        <v>139</v>
      </c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 t="s">
        <v>139</v>
      </c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 t="s">
        <v>139</v>
      </c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</row>
    <row r="100" ht="10.5" customHeight="1"/>
    <row r="101" spans="1:105" s="37" customFormat="1" ht="14.25">
      <c r="A101" s="264" t="s">
        <v>190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</row>
    <row r="102" ht="10.5" customHeight="1"/>
    <row r="103" spans="1:105" s="39" customFormat="1" ht="45" customHeight="1">
      <c r="A103" s="265" t="s">
        <v>154</v>
      </c>
      <c r="B103" s="266"/>
      <c r="C103" s="266"/>
      <c r="D103" s="266"/>
      <c r="E103" s="266"/>
      <c r="F103" s="266"/>
      <c r="G103" s="267"/>
      <c r="H103" s="265" t="s">
        <v>42</v>
      </c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7"/>
      <c r="BD103" s="265" t="s">
        <v>191</v>
      </c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7"/>
      <c r="BT103" s="265" t="s">
        <v>192</v>
      </c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7"/>
      <c r="CJ103" s="265" t="s">
        <v>193</v>
      </c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266"/>
      <c r="CV103" s="266"/>
      <c r="CW103" s="266"/>
      <c r="CX103" s="266"/>
      <c r="CY103" s="266"/>
      <c r="CZ103" s="266"/>
      <c r="DA103" s="267"/>
    </row>
    <row r="104" spans="1:105" s="40" customFormat="1" ht="12.75">
      <c r="A104" s="268">
        <v>1</v>
      </c>
      <c r="B104" s="268"/>
      <c r="C104" s="268"/>
      <c r="D104" s="268"/>
      <c r="E104" s="268"/>
      <c r="F104" s="268"/>
      <c r="G104" s="268"/>
      <c r="H104" s="268">
        <v>2</v>
      </c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>
        <v>3</v>
      </c>
      <c r="BE104" s="268"/>
      <c r="BF104" s="268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>
        <v>4</v>
      </c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>
        <v>5</v>
      </c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</row>
    <row r="105" spans="1:105" s="41" customFormat="1" ht="15" customHeight="1">
      <c r="A105" s="262"/>
      <c r="B105" s="262"/>
      <c r="C105" s="262"/>
      <c r="D105" s="262"/>
      <c r="E105" s="262"/>
      <c r="F105" s="262"/>
      <c r="G105" s="262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</row>
    <row r="106" spans="1:105" s="41" customFormat="1" ht="15" customHeight="1">
      <c r="A106" s="262"/>
      <c r="B106" s="262"/>
      <c r="C106" s="262"/>
      <c r="D106" s="262"/>
      <c r="E106" s="262"/>
      <c r="F106" s="262"/>
      <c r="G106" s="262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</row>
    <row r="107" spans="1:105" s="41" customFormat="1" ht="15" customHeight="1">
      <c r="A107" s="262"/>
      <c r="B107" s="262"/>
      <c r="C107" s="262"/>
      <c r="D107" s="262"/>
      <c r="E107" s="262"/>
      <c r="F107" s="262"/>
      <c r="G107" s="262"/>
      <c r="H107" s="441" t="s">
        <v>155</v>
      </c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441"/>
      <c r="BA107" s="441"/>
      <c r="BB107" s="441"/>
      <c r="BC107" s="442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</row>
    <row r="108" ht="10.5" customHeight="1"/>
    <row r="109" spans="1:105" s="37" customFormat="1" ht="14.25">
      <c r="A109" s="264" t="s">
        <v>194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4"/>
      <c r="CQ109" s="264"/>
      <c r="CR109" s="264"/>
      <c r="CS109" s="264"/>
      <c r="CT109" s="264"/>
      <c r="CU109" s="264"/>
      <c r="CV109" s="264"/>
      <c r="CW109" s="264"/>
      <c r="CX109" s="264"/>
      <c r="CY109" s="264"/>
      <c r="CZ109" s="264"/>
      <c r="DA109" s="264"/>
    </row>
    <row r="110" ht="10.5" customHeight="1"/>
    <row r="111" spans="1:105" s="39" customFormat="1" ht="45" customHeight="1">
      <c r="A111" s="448" t="s">
        <v>154</v>
      </c>
      <c r="B111" s="449"/>
      <c r="C111" s="449"/>
      <c r="D111" s="449"/>
      <c r="E111" s="449"/>
      <c r="F111" s="449"/>
      <c r="G111" s="450"/>
      <c r="H111" s="448" t="s">
        <v>4</v>
      </c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49"/>
      <c r="AH111" s="449"/>
      <c r="AI111" s="449"/>
      <c r="AJ111" s="449"/>
      <c r="AK111" s="449"/>
      <c r="AL111" s="449"/>
      <c r="AM111" s="449"/>
      <c r="AN111" s="449"/>
      <c r="AO111" s="450"/>
      <c r="AP111" s="448" t="s">
        <v>58</v>
      </c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50"/>
      <c r="BF111" s="448" t="s">
        <v>195</v>
      </c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50"/>
      <c r="BV111" s="448" t="s">
        <v>196</v>
      </c>
      <c r="BW111" s="449"/>
      <c r="BX111" s="449"/>
      <c r="BY111" s="449"/>
      <c r="BZ111" s="449"/>
      <c r="CA111" s="449"/>
      <c r="CB111" s="449"/>
      <c r="CC111" s="449"/>
      <c r="CD111" s="449"/>
      <c r="CE111" s="449"/>
      <c r="CF111" s="449"/>
      <c r="CG111" s="449"/>
      <c r="CH111" s="449"/>
      <c r="CI111" s="449"/>
      <c r="CJ111" s="449"/>
      <c r="CK111" s="450"/>
      <c r="CL111" s="448" t="s">
        <v>197</v>
      </c>
      <c r="CM111" s="449"/>
      <c r="CN111" s="449"/>
      <c r="CO111" s="449"/>
      <c r="CP111" s="449"/>
      <c r="CQ111" s="449"/>
      <c r="CR111" s="449"/>
      <c r="CS111" s="449"/>
      <c r="CT111" s="449"/>
      <c r="CU111" s="449"/>
      <c r="CV111" s="449"/>
      <c r="CW111" s="449"/>
      <c r="CX111" s="449"/>
      <c r="CY111" s="449"/>
      <c r="CZ111" s="449"/>
      <c r="DA111" s="450"/>
    </row>
    <row r="112" spans="1:105" s="40" customFormat="1" ht="12.75">
      <c r="A112" s="268">
        <v>1</v>
      </c>
      <c r="B112" s="268"/>
      <c r="C112" s="268"/>
      <c r="D112" s="268"/>
      <c r="E112" s="268"/>
      <c r="F112" s="268"/>
      <c r="G112" s="268"/>
      <c r="H112" s="268">
        <v>2</v>
      </c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>
        <v>4</v>
      </c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>
        <v>5</v>
      </c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>
        <v>6</v>
      </c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>
        <v>6</v>
      </c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</row>
    <row r="113" spans="1:105" s="41" customFormat="1" ht="15" customHeight="1">
      <c r="A113" s="262"/>
      <c r="B113" s="262"/>
      <c r="C113" s="262"/>
      <c r="D113" s="262"/>
      <c r="E113" s="262"/>
      <c r="F113" s="262"/>
      <c r="G113" s="262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</row>
    <row r="114" spans="1:105" s="41" customFormat="1" ht="15" customHeight="1">
      <c r="A114" s="262"/>
      <c r="B114" s="262"/>
      <c r="C114" s="262"/>
      <c r="D114" s="262"/>
      <c r="E114" s="262"/>
      <c r="F114" s="262"/>
      <c r="G114" s="262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</row>
    <row r="115" spans="1:105" s="41" customFormat="1" ht="15" customHeight="1">
      <c r="A115" s="262"/>
      <c r="B115" s="262"/>
      <c r="C115" s="262"/>
      <c r="D115" s="262"/>
      <c r="E115" s="262"/>
      <c r="F115" s="262"/>
      <c r="G115" s="262"/>
      <c r="H115" s="447" t="s">
        <v>155</v>
      </c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2"/>
      <c r="AP115" s="263" t="s">
        <v>139</v>
      </c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 t="s">
        <v>139</v>
      </c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 t="s">
        <v>139</v>
      </c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</row>
    <row r="117" spans="1:105" s="37" customFormat="1" ht="14.25">
      <c r="A117" s="264" t="s">
        <v>198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64"/>
      <c r="CZ117" s="264"/>
      <c r="DA117" s="264"/>
    </row>
    <row r="118" ht="10.5" customHeight="1"/>
    <row r="119" spans="1:105" s="39" customFormat="1" ht="45" customHeight="1">
      <c r="A119" s="265" t="s">
        <v>154</v>
      </c>
      <c r="B119" s="266"/>
      <c r="C119" s="266"/>
      <c r="D119" s="266"/>
      <c r="E119" s="266"/>
      <c r="F119" s="266"/>
      <c r="G119" s="267"/>
      <c r="H119" s="265" t="s">
        <v>4</v>
      </c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7"/>
      <c r="BD119" s="265" t="s">
        <v>59</v>
      </c>
      <c r="BE119" s="266"/>
      <c r="BF119" s="266"/>
      <c r="BG119" s="266"/>
      <c r="BH119" s="266"/>
      <c r="BI119" s="266"/>
      <c r="BJ119" s="266"/>
      <c r="BK119" s="266"/>
      <c r="BL119" s="266"/>
      <c r="BM119" s="266"/>
      <c r="BN119" s="266"/>
      <c r="BO119" s="266"/>
      <c r="BP119" s="266"/>
      <c r="BQ119" s="266"/>
      <c r="BR119" s="266"/>
      <c r="BS119" s="267"/>
      <c r="BT119" s="265" t="s">
        <v>199</v>
      </c>
      <c r="BU119" s="266"/>
      <c r="BV119" s="266"/>
      <c r="BW119" s="266"/>
      <c r="BX119" s="266"/>
      <c r="BY119" s="266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7"/>
      <c r="CJ119" s="265" t="s">
        <v>200</v>
      </c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6"/>
      <c r="CV119" s="266"/>
      <c r="CW119" s="266"/>
      <c r="CX119" s="266"/>
      <c r="CY119" s="266"/>
      <c r="CZ119" s="266"/>
      <c r="DA119" s="267"/>
    </row>
    <row r="120" spans="1:105" s="40" customFormat="1" ht="12.75">
      <c r="A120" s="268">
        <v>1</v>
      </c>
      <c r="B120" s="268"/>
      <c r="C120" s="268"/>
      <c r="D120" s="268"/>
      <c r="E120" s="268"/>
      <c r="F120" s="268"/>
      <c r="G120" s="268"/>
      <c r="H120" s="268">
        <v>2</v>
      </c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>
        <v>4</v>
      </c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>
        <v>5</v>
      </c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>
        <v>6</v>
      </c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</row>
    <row r="121" spans="1:105" s="41" customFormat="1" ht="15" customHeight="1">
      <c r="A121" s="262"/>
      <c r="B121" s="262"/>
      <c r="C121" s="262"/>
      <c r="D121" s="262"/>
      <c r="E121" s="262"/>
      <c r="F121" s="262"/>
      <c r="G121" s="262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</row>
    <row r="122" spans="1:105" s="41" customFormat="1" ht="15" customHeight="1">
      <c r="A122" s="262"/>
      <c r="B122" s="262"/>
      <c r="C122" s="262"/>
      <c r="D122" s="262"/>
      <c r="E122" s="262"/>
      <c r="F122" s="262"/>
      <c r="G122" s="262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0"/>
      <c r="AY122" s="440"/>
      <c r="AZ122" s="440"/>
      <c r="BA122" s="440"/>
      <c r="BB122" s="440"/>
      <c r="BC122" s="440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</row>
    <row r="123" spans="1:105" s="41" customFormat="1" ht="15" customHeight="1">
      <c r="A123" s="262"/>
      <c r="B123" s="262"/>
      <c r="C123" s="262"/>
      <c r="D123" s="262"/>
      <c r="E123" s="262"/>
      <c r="F123" s="262"/>
      <c r="G123" s="262"/>
      <c r="H123" s="441" t="s">
        <v>155</v>
      </c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  <c r="AN123" s="441"/>
      <c r="AO123" s="441"/>
      <c r="AP123" s="441"/>
      <c r="AQ123" s="441"/>
      <c r="AR123" s="441"/>
      <c r="AS123" s="441"/>
      <c r="AT123" s="441"/>
      <c r="AU123" s="441"/>
      <c r="AV123" s="441"/>
      <c r="AW123" s="441"/>
      <c r="AX123" s="441"/>
      <c r="AY123" s="441"/>
      <c r="AZ123" s="441"/>
      <c r="BA123" s="441"/>
      <c r="BB123" s="441"/>
      <c r="BC123" s="442"/>
      <c r="BD123" s="263" t="s">
        <v>139</v>
      </c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 t="s">
        <v>139</v>
      </c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 t="s">
        <v>139</v>
      </c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</row>
    <row r="125" spans="1:105" s="37" customFormat="1" ht="14.25">
      <c r="A125" s="264" t="s">
        <v>201</v>
      </c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4"/>
      <c r="CP125" s="264"/>
      <c r="CQ125" s="264"/>
      <c r="CR125" s="264"/>
      <c r="CS125" s="264"/>
      <c r="CT125" s="264"/>
      <c r="CU125" s="264"/>
      <c r="CV125" s="264"/>
      <c r="CW125" s="264"/>
      <c r="CX125" s="264"/>
      <c r="CY125" s="264"/>
      <c r="CZ125" s="264"/>
      <c r="DA125" s="264"/>
    </row>
    <row r="126" ht="10.5" customHeight="1"/>
    <row r="127" spans="1:105" s="39" customFormat="1" ht="45" customHeight="1">
      <c r="A127" s="265" t="s">
        <v>154</v>
      </c>
      <c r="B127" s="266"/>
      <c r="C127" s="266"/>
      <c r="D127" s="266"/>
      <c r="E127" s="266"/>
      <c r="F127" s="266"/>
      <c r="G127" s="267"/>
      <c r="H127" s="265" t="s">
        <v>42</v>
      </c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7"/>
      <c r="BD127" s="265" t="s">
        <v>60</v>
      </c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7"/>
      <c r="BT127" s="265" t="s">
        <v>202</v>
      </c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267"/>
      <c r="CJ127" s="265" t="s">
        <v>203</v>
      </c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7"/>
    </row>
    <row r="128" spans="1:105" s="40" customFormat="1" ht="12.75">
      <c r="A128" s="268">
        <v>1</v>
      </c>
      <c r="B128" s="268"/>
      <c r="C128" s="268"/>
      <c r="D128" s="268"/>
      <c r="E128" s="268"/>
      <c r="F128" s="268"/>
      <c r="G128" s="268"/>
      <c r="H128" s="268">
        <v>2</v>
      </c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>
        <v>3</v>
      </c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>
        <v>4</v>
      </c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>
        <v>5</v>
      </c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</row>
    <row r="129" spans="1:105" s="41" customFormat="1" ht="15" customHeight="1">
      <c r="A129" s="262"/>
      <c r="B129" s="262"/>
      <c r="C129" s="262"/>
      <c r="D129" s="262"/>
      <c r="E129" s="262"/>
      <c r="F129" s="262"/>
      <c r="G129" s="262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</row>
    <row r="130" spans="1:105" s="41" customFormat="1" ht="15" customHeight="1">
      <c r="A130" s="262"/>
      <c r="B130" s="262"/>
      <c r="C130" s="262"/>
      <c r="D130" s="262"/>
      <c r="E130" s="262"/>
      <c r="F130" s="262"/>
      <c r="G130" s="262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</row>
    <row r="131" spans="1:105" s="41" customFormat="1" ht="15" customHeight="1">
      <c r="A131" s="262"/>
      <c r="B131" s="262"/>
      <c r="C131" s="262"/>
      <c r="D131" s="262"/>
      <c r="E131" s="262"/>
      <c r="F131" s="262"/>
      <c r="G131" s="262"/>
      <c r="H131" s="441" t="s">
        <v>155</v>
      </c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  <c r="Y131" s="441"/>
      <c r="Z131" s="441"/>
      <c r="AA131" s="441"/>
      <c r="AB131" s="441"/>
      <c r="AC131" s="441"/>
      <c r="AD131" s="441"/>
      <c r="AE131" s="441"/>
      <c r="AF131" s="441"/>
      <c r="AG131" s="441"/>
      <c r="AH131" s="441"/>
      <c r="AI131" s="441"/>
      <c r="AJ131" s="441"/>
      <c r="AK131" s="441"/>
      <c r="AL131" s="441"/>
      <c r="AM131" s="441"/>
      <c r="AN131" s="441"/>
      <c r="AO131" s="441"/>
      <c r="AP131" s="441"/>
      <c r="AQ131" s="441"/>
      <c r="AR131" s="441"/>
      <c r="AS131" s="441"/>
      <c r="AT131" s="441"/>
      <c r="AU131" s="441"/>
      <c r="AV131" s="441"/>
      <c r="AW131" s="441"/>
      <c r="AX131" s="441"/>
      <c r="AY131" s="441"/>
      <c r="AZ131" s="441"/>
      <c r="BA131" s="441"/>
      <c r="BB131" s="441"/>
      <c r="BC131" s="442"/>
      <c r="BD131" s="263" t="s">
        <v>139</v>
      </c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 t="s">
        <v>139</v>
      </c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</row>
    <row r="133" spans="1:105" s="37" customFormat="1" ht="14.25">
      <c r="A133" s="264" t="s">
        <v>204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</row>
    <row r="134" ht="10.5" customHeight="1"/>
    <row r="135" spans="1:105" ht="30" customHeight="1">
      <c r="A135" s="265" t="s">
        <v>154</v>
      </c>
      <c r="B135" s="266"/>
      <c r="C135" s="266"/>
      <c r="D135" s="266"/>
      <c r="E135" s="266"/>
      <c r="F135" s="266"/>
      <c r="G135" s="267"/>
      <c r="H135" s="265" t="s">
        <v>42</v>
      </c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6"/>
      <c r="BI135" s="266"/>
      <c r="BJ135" s="266"/>
      <c r="BK135" s="266"/>
      <c r="BL135" s="266"/>
      <c r="BM135" s="266"/>
      <c r="BN135" s="266"/>
      <c r="BO135" s="266"/>
      <c r="BP135" s="266"/>
      <c r="BQ135" s="266"/>
      <c r="BR135" s="266"/>
      <c r="BS135" s="267"/>
      <c r="BT135" s="265" t="s">
        <v>61</v>
      </c>
      <c r="BU135" s="266"/>
      <c r="BV135" s="266"/>
      <c r="BW135" s="266"/>
      <c r="BX135" s="266"/>
      <c r="BY135" s="266"/>
      <c r="BZ135" s="266"/>
      <c r="CA135" s="266"/>
      <c r="CB135" s="266"/>
      <c r="CC135" s="266"/>
      <c r="CD135" s="266"/>
      <c r="CE135" s="266"/>
      <c r="CF135" s="266"/>
      <c r="CG135" s="266"/>
      <c r="CH135" s="266"/>
      <c r="CI135" s="267"/>
      <c r="CJ135" s="265" t="s">
        <v>205</v>
      </c>
      <c r="CK135" s="266"/>
      <c r="CL135" s="266"/>
      <c r="CM135" s="266"/>
      <c r="CN135" s="266"/>
      <c r="CO135" s="266"/>
      <c r="CP135" s="266"/>
      <c r="CQ135" s="266"/>
      <c r="CR135" s="266"/>
      <c r="CS135" s="266"/>
      <c r="CT135" s="266"/>
      <c r="CU135" s="266"/>
      <c r="CV135" s="266"/>
      <c r="CW135" s="266"/>
      <c r="CX135" s="266"/>
      <c r="CY135" s="266"/>
      <c r="CZ135" s="266"/>
      <c r="DA135" s="267"/>
    </row>
    <row r="136" spans="1:105" s="34" customFormat="1" ht="12.75">
      <c r="A136" s="268">
        <v>1</v>
      </c>
      <c r="B136" s="268"/>
      <c r="C136" s="268"/>
      <c r="D136" s="268"/>
      <c r="E136" s="268"/>
      <c r="F136" s="268"/>
      <c r="G136" s="268"/>
      <c r="H136" s="268">
        <v>2</v>
      </c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  <c r="BI136" s="268"/>
      <c r="BJ136" s="268"/>
      <c r="BK136" s="268"/>
      <c r="BL136" s="268"/>
      <c r="BM136" s="268"/>
      <c r="BN136" s="268"/>
      <c r="BO136" s="268"/>
      <c r="BP136" s="268"/>
      <c r="BQ136" s="268"/>
      <c r="BR136" s="268"/>
      <c r="BS136" s="268"/>
      <c r="BT136" s="268">
        <v>3</v>
      </c>
      <c r="BU136" s="268"/>
      <c r="BV136" s="268"/>
      <c r="BW136" s="268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>
        <v>4</v>
      </c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</row>
    <row r="137" spans="1:105" ht="15" customHeight="1">
      <c r="A137" s="262"/>
      <c r="B137" s="262"/>
      <c r="C137" s="262"/>
      <c r="D137" s="262"/>
      <c r="E137" s="262"/>
      <c r="F137" s="262"/>
      <c r="G137" s="262"/>
      <c r="H137" s="259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1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</row>
    <row r="138" spans="1:105" ht="15" customHeight="1">
      <c r="A138" s="262"/>
      <c r="B138" s="262"/>
      <c r="C138" s="262"/>
      <c r="D138" s="262"/>
      <c r="E138" s="262"/>
      <c r="F138" s="262"/>
      <c r="G138" s="262"/>
      <c r="H138" s="259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1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</row>
    <row r="139" spans="1:105" ht="15" customHeight="1">
      <c r="A139" s="262"/>
      <c r="B139" s="262"/>
      <c r="C139" s="262"/>
      <c r="D139" s="262"/>
      <c r="E139" s="262"/>
      <c r="F139" s="262"/>
      <c r="G139" s="262"/>
      <c r="H139" s="443" t="s">
        <v>155</v>
      </c>
      <c r="I139" s="444"/>
      <c r="J139" s="444"/>
      <c r="K139" s="444"/>
      <c r="L139" s="444"/>
      <c r="M139" s="444"/>
      <c r="N139" s="444"/>
      <c r="O139" s="444"/>
      <c r="P139" s="444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4"/>
      <c r="AI139" s="444"/>
      <c r="AJ139" s="444"/>
      <c r="AK139" s="444"/>
      <c r="AL139" s="444"/>
      <c r="AM139" s="444"/>
      <c r="AN139" s="444"/>
      <c r="AO139" s="444"/>
      <c r="AP139" s="444"/>
      <c r="AQ139" s="444"/>
      <c r="AR139" s="444"/>
      <c r="AS139" s="444"/>
      <c r="AT139" s="444"/>
      <c r="AU139" s="444"/>
      <c r="AV139" s="444"/>
      <c r="AW139" s="444"/>
      <c r="AX139" s="444"/>
      <c r="AY139" s="444"/>
      <c r="AZ139" s="444"/>
      <c r="BA139" s="444"/>
      <c r="BB139" s="444"/>
      <c r="BC139" s="444"/>
      <c r="BD139" s="444"/>
      <c r="BE139" s="444"/>
      <c r="BF139" s="444"/>
      <c r="BG139" s="444"/>
      <c r="BH139" s="444"/>
      <c r="BI139" s="444"/>
      <c r="BJ139" s="444"/>
      <c r="BK139" s="444"/>
      <c r="BL139" s="444"/>
      <c r="BM139" s="444"/>
      <c r="BN139" s="444"/>
      <c r="BO139" s="444"/>
      <c r="BP139" s="444"/>
      <c r="BQ139" s="444"/>
      <c r="BR139" s="444"/>
      <c r="BS139" s="445"/>
      <c r="BT139" s="263" t="s">
        <v>139</v>
      </c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</row>
    <row r="141" spans="1:105" s="37" customFormat="1" ht="28.5" customHeight="1">
      <c r="A141" s="446" t="s">
        <v>206</v>
      </c>
      <c r="B141" s="446"/>
      <c r="C141" s="446"/>
      <c r="D141" s="446"/>
      <c r="E141" s="446"/>
      <c r="F141" s="446"/>
      <c r="G141" s="446"/>
      <c r="H141" s="446"/>
      <c r="I141" s="446"/>
      <c r="J141" s="446"/>
      <c r="K141" s="446"/>
      <c r="L141" s="446"/>
      <c r="M141" s="446"/>
      <c r="N141" s="446"/>
      <c r="O141" s="446"/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6"/>
      <c r="AW141" s="446"/>
      <c r="AX141" s="446"/>
      <c r="AY141" s="446"/>
      <c r="AZ141" s="446"/>
      <c r="BA141" s="446"/>
      <c r="BB141" s="446"/>
      <c r="BC141" s="446"/>
      <c r="BD141" s="446"/>
      <c r="BE141" s="446"/>
      <c r="BF141" s="446"/>
      <c r="BG141" s="446"/>
      <c r="BH141" s="446"/>
      <c r="BI141" s="446"/>
      <c r="BJ141" s="446"/>
      <c r="BK141" s="446"/>
      <c r="BL141" s="446"/>
      <c r="BM141" s="446"/>
      <c r="BN141" s="446"/>
      <c r="BO141" s="446"/>
      <c r="BP141" s="446"/>
      <c r="BQ141" s="446"/>
      <c r="BR141" s="446"/>
      <c r="BS141" s="446"/>
      <c r="BT141" s="446"/>
      <c r="BU141" s="446"/>
      <c r="BV141" s="446"/>
      <c r="BW141" s="446"/>
      <c r="BX141" s="446"/>
      <c r="BY141" s="446"/>
      <c r="BZ141" s="446"/>
      <c r="CA141" s="446"/>
      <c r="CB141" s="446"/>
      <c r="CC141" s="446"/>
      <c r="CD141" s="446"/>
      <c r="CE141" s="446"/>
      <c r="CF141" s="446"/>
      <c r="CG141" s="446"/>
      <c r="CH141" s="446"/>
      <c r="CI141" s="446"/>
      <c r="CJ141" s="446"/>
      <c r="CK141" s="446"/>
      <c r="CL141" s="446"/>
      <c r="CM141" s="446"/>
      <c r="CN141" s="446"/>
      <c r="CO141" s="446"/>
      <c r="CP141" s="446"/>
      <c r="CQ141" s="446"/>
      <c r="CR141" s="446"/>
      <c r="CS141" s="446"/>
      <c r="CT141" s="446"/>
      <c r="CU141" s="446"/>
      <c r="CV141" s="446"/>
      <c r="CW141" s="446"/>
      <c r="CX141" s="446"/>
      <c r="CY141" s="446"/>
      <c r="CZ141" s="446"/>
      <c r="DA141" s="446"/>
    </row>
    <row r="142" ht="10.5" customHeight="1"/>
    <row r="143" spans="1:105" s="39" customFormat="1" ht="30" customHeight="1">
      <c r="A143" s="265" t="s">
        <v>154</v>
      </c>
      <c r="B143" s="266"/>
      <c r="C143" s="266"/>
      <c r="D143" s="266"/>
      <c r="E143" s="266"/>
      <c r="F143" s="266"/>
      <c r="G143" s="267"/>
      <c r="H143" s="265" t="s">
        <v>42</v>
      </c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7"/>
      <c r="BD143" s="265" t="s">
        <v>59</v>
      </c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7"/>
      <c r="BT143" s="265" t="s">
        <v>62</v>
      </c>
      <c r="BU143" s="266"/>
      <c r="BV143" s="266"/>
      <c r="BW143" s="266"/>
      <c r="BX143" s="266"/>
      <c r="BY143" s="266"/>
      <c r="BZ143" s="266"/>
      <c r="CA143" s="266"/>
      <c r="CB143" s="266"/>
      <c r="CC143" s="266"/>
      <c r="CD143" s="266"/>
      <c r="CE143" s="266"/>
      <c r="CF143" s="266"/>
      <c r="CG143" s="266"/>
      <c r="CH143" s="266"/>
      <c r="CI143" s="267"/>
      <c r="CJ143" s="265" t="s">
        <v>207</v>
      </c>
      <c r="CK143" s="266"/>
      <c r="CL143" s="266"/>
      <c r="CM143" s="266"/>
      <c r="CN143" s="266"/>
      <c r="CO143" s="266"/>
      <c r="CP143" s="266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7"/>
    </row>
    <row r="144" spans="1:105" s="40" customFormat="1" ht="12.75">
      <c r="A144" s="268"/>
      <c r="B144" s="268"/>
      <c r="C144" s="268"/>
      <c r="D144" s="268"/>
      <c r="E144" s="268"/>
      <c r="F144" s="268"/>
      <c r="G144" s="268"/>
      <c r="H144" s="268">
        <v>1</v>
      </c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>
        <v>2</v>
      </c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>
        <v>3</v>
      </c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>
        <v>4</v>
      </c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</row>
    <row r="145" spans="1:105" s="41" customFormat="1" ht="15" customHeight="1">
      <c r="A145" s="262"/>
      <c r="B145" s="262"/>
      <c r="C145" s="262"/>
      <c r="D145" s="262"/>
      <c r="E145" s="262"/>
      <c r="F145" s="262"/>
      <c r="G145" s="262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</row>
    <row r="146" spans="1:105" s="41" customFormat="1" ht="15" customHeight="1">
      <c r="A146" s="262"/>
      <c r="B146" s="262"/>
      <c r="C146" s="262"/>
      <c r="D146" s="262"/>
      <c r="E146" s="262"/>
      <c r="F146" s="262"/>
      <c r="G146" s="262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</row>
    <row r="147" spans="1:105" s="41" customFormat="1" ht="15" customHeight="1">
      <c r="A147" s="262"/>
      <c r="B147" s="262"/>
      <c r="C147" s="262"/>
      <c r="D147" s="262"/>
      <c r="E147" s="262"/>
      <c r="F147" s="262"/>
      <c r="G147" s="262"/>
      <c r="H147" s="441" t="s">
        <v>155</v>
      </c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1"/>
      <c r="AF147" s="441"/>
      <c r="AG147" s="441"/>
      <c r="AH147" s="441"/>
      <c r="AI147" s="441"/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1"/>
      <c r="BB147" s="441"/>
      <c r="BC147" s="442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 t="s">
        <v>139</v>
      </c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1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50"/>
      <c r="B2" s="418" t="s">
        <v>446</v>
      </c>
      <c r="C2" s="418"/>
      <c r="D2" s="418"/>
      <c r="E2" s="418"/>
      <c r="F2" s="418"/>
      <c r="G2" s="418"/>
    </row>
    <row r="3" spans="1:7" ht="15">
      <c r="A3" s="150"/>
      <c r="B3" s="150"/>
      <c r="C3" s="150"/>
      <c r="D3" s="150"/>
      <c r="E3" s="150"/>
      <c r="F3" s="150"/>
      <c r="G3" s="150"/>
    </row>
    <row r="4" spans="1:7" ht="15.75">
      <c r="A4" s="150"/>
      <c r="B4" s="436" t="s">
        <v>152</v>
      </c>
      <c r="C4" s="436"/>
      <c r="D4" s="437">
        <v>244</v>
      </c>
      <c r="E4" s="437"/>
      <c r="F4" s="437"/>
      <c r="G4" s="437"/>
    </row>
    <row r="5" spans="1:7" ht="15.75">
      <c r="A5" s="150"/>
      <c r="B5" s="436" t="s">
        <v>323</v>
      </c>
      <c r="C5" s="436"/>
      <c r="D5" s="215" t="s">
        <v>480</v>
      </c>
      <c r="E5" s="215"/>
      <c r="F5" s="215"/>
      <c r="G5" s="215"/>
    </row>
    <row r="6" spans="1:7" ht="15">
      <c r="A6" s="150"/>
      <c r="B6" s="150"/>
      <c r="C6" s="150"/>
      <c r="D6" s="150"/>
      <c r="E6" s="150"/>
      <c r="F6" s="150"/>
      <c r="G6" s="150"/>
    </row>
    <row r="7" spans="1:7" ht="15" hidden="1">
      <c r="A7" s="150"/>
      <c r="B7" s="150"/>
      <c r="C7" s="150"/>
      <c r="D7" s="150"/>
      <c r="E7" s="150"/>
      <c r="F7" s="150"/>
      <c r="G7" s="150"/>
    </row>
    <row r="8" spans="1:7" ht="15" customHeight="1">
      <c r="A8" s="150"/>
      <c r="B8" s="418" t="s">
        <v>425</v>
      </c>
      <c r="C8" s="418"/>
      <c r="D8" s="418"/>
      <c r="E8" s="418"/>
      <c r="F8" s="418"/>
      <c r="G8" s="418"/>
    </row>
    <row r="9" spans="1:7" ht="15" hidden="1">
      <c r="A9" s="150"/>
      <c r="B9" s="150"/>
      <c r="C9" s="150"/>
      <c r="D9" s="150"/>
      <c r="E9" s="150"/>
      <c r="F9" s="150"/>
      <c r="G9" s="150"/>
    </row>
    <row r="10" spans="1:7" ht="45">
      <c r="A10" s="150"/>
      <c r="B10" s="167" t="s">
        <v>326</v>
      </c>
      <c r="C10" s="419" t="s">
        <v>42</v>
      </c>
      <c r="D10" s="420"/>
      <c r="E10" s="167" t="s">
        <v>60</v>
      </c>
      <c r="F10" s="167" t="s">
        <v>426</v>
      </c>
      <c r="G10" s="167" t="s">
        <v>427</v>
      </c>
    </row>
    <row r="11" spans="1:7" ht="15">
      <c r="A11" s="150"/>
      <c r="B11" s="167">
        <v>1</v>
      </c>
      <c r="C11" s="419">
        <v>2</v>
      </c>
      <c r="D11" s="420"/>
      <c r="E11" s="167">
        <v>3</v>
      </c>
      <c r="F11" s="167">
        <v>4</v>
      </c>
      <c r="G11" s="167">
        <v>5</v>
      </c>
    </row>
    <row r="12" spans="1:7" ht="15">
      <c r="A12" s="150"/>
      <c r="B12" s="167">
        <v>1</v>
      </c>
      <c r="C12" s="421" t="s">
        <v>481</v>
      </c>
      <c r="D12" s="428"/>
      <c r="E12" s="422"/>
      <c r="F12" s="167">
        <v>3</v>
      </c>
      <c r="G12" s="169">
        <v>57600</v>
      </c>
    </row>
    <row r="13" spans="1:7" ht="15">
      <c r="A13" s="150"/>
      <c r="B13" s="171"/>
      <c r="C13" s="425" t="s">
        <v>345</v>
      </c>
      <c r="D13" s="426"/>
      <c r="E13" s="167" t="s">
        <v>139</v>
      </c>
      <c r="F13" s="167" t="s">
        <v>139</v>
      </c>
      <c r="G13" s="173">
        <f>SUM(G12:G12)</f>
        <v>57600</v>
      </c>
    </row>
    <row r="14" spans="1:7" ht="2.25" customHeight="1">
      <c r="A14" s="150"/>
      <c r="B14" s="150"/>
      <c r="C14" s="150"/>
      <c r="D14" s="150"/>
      <c r="E14" s="150"/>
      <c r="F14" s="150"/>
      <c r="G14" s="174"/>
    </row>
    <row r="15" spans="1:7" ht="15.75">
      <c r="A15" s="150"/>
      <c r="B15" s="418" t="s">
        <v>429</v>
      </c>
      <c r="C15" s="418"/>
      <c r="D15" s="418"/>
      <c r="E15" s="418"/>
      <c r="F15" s="418"/>
      <c r="G15" s="418"/>
    </row>
    <row r="16" spans="1:7" ht="15" hidden="1">
      <c r="A16" s="150"/>
      <c r="B16" s="150"/>
      <c r="C16" s="150"/>
      <c r="D16" s="150"/>
      <c r="E16" s="150"/>
      <c r="F16" s="150"/>
      <c r="G16" s="150"/>
    </row>
    <row r="17" spans="1:7" ht="45">
      <c r="A17" s="150"/>
      <c r="B17" s="167" t="s">
        <v>326</v>
      </c>
      <c r="C17" s="419" t="s">
        <v>42</v>
      </c>
      <c r="D17" s="427"/>
      <c r="E17" s="420"/>
      <c r="F17" s="167" t="s">
        <v>61</v>
      </c>
      <c r="G17" s="167" t="s">
        <v>430</v>
      </c>
    </row>
    <row r="18" spans="1:7" ht="15">
      <c r="A18" s="150"/>
      <c r="B18" s="167">
        <v>1</v>
      </c>
      <c r="C18" s="419">
        <v>2</v>
      </c>
      <c r="D18" s="427"/>
      <c r="E18" s="420"/>
      <c r="F18" s="167">
        <v>3</v>
      </c>
      <c r="G18" s="167">
        <v>4</v>
      </c>
    </row>
    <row r="19" spans="1:7" ht="15">
      <c r="A19" s="150"/>
      <c r="B19" s="167">
        <v>1</v>
      </c>
      <c r="C19" s="421"/>
      <c r="D19" s="438"/>
      <c r="E19" s="439"/>
      <c r="F19" s="167"/>
      <c r="G19" s="169"/>
    </row>
    <row r="20" spans="1:7" ht="15">
      <c r="A20" s="150"/>
      <c r="B20" s="167"/>
      <c r="C20" s="421"/>
      <c r="D20" s="438"/>
      <c r="E20" s="439"/>
      <c r="F20" s="167"/>
      <c r="G20" s="169"/>
    </row>
    <row r="21" spans="1:7" ht="15">
      <c r="A21" s="150"/>
      <c r="B21" s="171"/>
      <c r="C21" s="425"/>
      <c r="D21" s="432"/>
      <c r="E21" s="426"/>
      <c r="F21" s="167"/>
      <c r="G21" s="175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418" t="s">
        <v>457</v>
      </c>
      <c r="C23" s="418"/>
      <c r="D23" s="418"/>
      <c r="E23" s="418"/>
      <c r="F23" s="418"/>
      <c r="G23" s="418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45">
      <c r="A25" s="150"/>
      <c r="B25" s="167" t="s">
        <v>326</v>
      </c>
      <c r="C25" s="419" t="s">
        <v>42</v>
      </c>
      <c r="D25" s="420"/>
      <c r="E25" s="167" t="s">
        <v>59</v>
      </c>
      <c r="F25" s="167" t="s">
        <v>434</v>
      </c>
      <c r="G25" s="167" t="s">
        <v>435</v>
      </c>
    </row>
    <row r="26" spans="1:7" ht="15">
      <c r="A26" s="150"/>
      <c r="B26" s="167">
        <v>1</v>
      </c>
      <c r="C26" s="419">
        <v>2</v>
      </c>
      <c r="D26" s="420"/>
      <c r="E26" s="167">
        <v>3</v>
      </c>
      <c r="F26" s="167">
        <v>4</v>
      </c>
      <c r="G26" s="167">
        <v>5</v>
      </c>
    </row>
    <row r="27" spans="1:7" ht="15">
      <c r="A27" s="150"/>
      <c r="B27" s="167"/>
      <c r="C27" s="421"/>
      <c r="D27" s="422"/>
      <c r="E27" s="167"/>
      <c r="F27" s="167"/>
      <c r="G27" s="169"/>
    </row>
    <row r="28" spans="1:7" ht="15">
      <c r="A28" s="150"/>
      <c r="B28" s="167"/>
      <c r="C28" s="421"/>
      <c r="D28" s="439"/>
      <c r="E28" s="167"/>
      <c r="F28" s="167"/>
      <c r="G28" s="169"/>
    </row>
    <row r="29" spans="1:7" ht="15">
      <c r="A29" s="150"/>
      <c r="B29" s="171"/>
      <c r="C29" s="425" t="s">
        <v>345</v>
      </c>
      <c r="D29" s="426"/>
      <c r="E29" s="167" t="s">
        <v>139</v>
      </c>
      <c r="F29" s="167" t="s">
        <v>139</v>
      </c>
      <c r="G29" s="173">
        <f>SUM(G27:G28)</f>
        <v>0</v>
      </c>
    </row>
  </sheetData>
  <sheetProtection/>
  <mergeCells count="22">
    <mergeCell ref="B2:G2"/>
    <mergeCell ref="B8:G8"/>
    <mergeCell ref="C10:D10"/>
    <mergeCell ref="C11:D11"/>
    <mergeCell ref="C12:E12"/>
    <mergeCell ref="B4:C4"/>
    <mergeCell ref="D4:G4"/>
    <mergeCell ref="B5:C5"/>
    <mergeCell ref="D5:G5"/>
    <mergeCell ref="C13:D13"/>
    <mergeCell ref="B15:G15"/>
    <mergeCell ref="C17:E17"/>
    <mergeCell ref="C18:E18"/>
    <mergeCell ref="C19:E19"/>
    <mergeCell ref="C20:E20"/>
    <mergeCell ref="C29:D29"/>
    <mergeCell ref="C21:E21"/>
    <mergeCell ref="B23:G23"/>
    <mergeCell ref="C25:D25"/>
    <mergeCell ref="C26:D26"/>
    <mergeCell ref="C27:D27"/>
    <mergeCell ref="C28:D2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4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00" t="s">
        <v>365</v>
      </c>
      <c r="B1" s="200"/>
      <c r="C1" s="200"/>
      <c r="D1" s="200"/>
    </row>
    <row r="2" spans="1:4" ht="15.75" customHeight="1">
      <c r="A2" s="201" t="s">
        <v>415</v>
      </c>
      <c r="B2" s="201"/>
      <c r="C2" s="201"/>
      <c r="D2" s="201"/>
    </row>
    <row r="3" spans="1:4" ht="15.75" customHeight="1">
      <c r="A3" s="141" t="s">
        <v>366</v>
      </c>
      <c r="B3" s="141"/>
      <c r="C3" s="141"/>
      <c r="D3" s="141"/>
    </row>
    <row r="4" spans="1:4" ht="33" customHeight="1">
      <c r="A4" s="202" t="s">
        <v>367</v>
      </c>
      <c r="B4" s="203"/>
      <c r="C4" s="203"/>
      <c r="D4" s="203"/>
    </row>
    <row r="5" spans="1:4" ht="22.5" customHeight="1">
      <c r="A5" s="204" t="s">
        <v>368</v>
      </c>
      <c r="B5" s="205"/>
      <c r="C5" s="205"/>
      <c r="D5" s="205"/>
    </row>
    <row r="6" spans="1:4" ht="20.25" customHeight="1">
      <c r="A6" s="142" t="s">
        <v>369</v>
      </c>
      <c r="B6" s="142"/>
      <c r="C6" s="142"/>
      <c r="D6" s="142"/>
    </row>
    <row r="7" spans="1:4" ht="15.75">
      <c r="A7" s="141" t="s">
        <v>370</v>
      </c>
      <c r="B7" s="141"/>
      <c r="C7" s="141"/>
      <c r="D7" s="141"/>
    </row>
    <row r="8" spans="1:4" ht="17.25" customHeight="1">
      <c r="A8" s="141" t="s">
        <v>371</v>
      </c>
      <c r="B8" s="141"/>
      <c r="C8" s="141"/>
      <c r="D8" s="141"/>
    </row>
    <row r="9" spans="1:4" ht="17.25" customHeight="1">
      <c r="A9" s="141" t="s">
        <v>372</v>
      </c>
      <c r="B9" s="141"/>
      <c r="C9" s="141"/>
      <c r="D9" s="141"/>
    </row>
    <row r="10" spans="1:4" ht="21.75" customHeight="1">
      <c r="A10" s="141" t="s">
        <v>373</v>
      </c>
      <c r="B10" s="141"/>
      <c r="C10" s="141"/>
      <c r="D10" s="141"/>
    </row>
    <row r="11" spans="1:4" ht="93.75" customHeight="1">
      <c r="A11" s="206" t="s">
        <v>374</v>
      </c>
      <c r="B11" s="203"/>
      <c r="C11" s="203"/>
      <c r="D11" s="203"/>
    </row>
    <row r="12" spans="1:4" ht="0.75" customHeight="1">
      <c r="A12" s="201"/>
      <c r="B12" s="207"/>
      <c r="C12" s="207"/>
      <c r="D12" s="207"/>
    </row>
    <row r="13" spans="1:4" ht="15.75" hidden="1">
      <c r="A13" s="143"/>
      <c r="B13" s="143"/>
      <c r="C13" s="143"/>
      <c r="D13" s="143"/>
    </row>
    <row r="14" spans="1:4" ht="15.75" hidden="1">
      <c r="A14" s="143"/>
      <c r="B14" s="143"/>
      <c r="C14" s="143"/>
      <c r="D14" s="143"/>
    </row>
    <row r="15" spans="1:4" ht="15.75" customHeight="1">
      <c r="A15" s="201" t="s">
        <v>416</v>
      </c>
      <c r="B15" s="201"/>
      <c r="C15" s="201"/>
      <c r="D15" s="201"/>
    </row>
    <row r="16" spans="1:4" ht="45" customHeight="1">
      <c r="A16" s="208" t="s">
        <v>375</v>
      </c>
      <c r="B16" s="203"/>
      <c r="C16" s="203"/>
      <c r="D16" s="203"/>
    </row>
    <row r="17" spans="1:4" ht="37.5" customHeight="1">
      <c r="A17" s="208" t="s">
        <v>376</v>
      </c>
      <c r="B17" s="203"/>
      <c r="C17" s="203"/>
      <c r="D17" s="203"/>
    </row>
    <row r="18" spans="1:4" ht="15.75" customHeight="1">
      <c r="A18" s="201" t="s">
        <v>417</v>
      </c>
      <c r="B18" s="201"/>
      <c r="C18" s="201"/>
      <c r="D18" s="201"/>
    </row>
    <row r="19" spans="1:4" ht="36.75" customHeight="1">
      <c r="A19" s="201" t="s">
        <v>377</v>
      </c>
      <c r="B19" s="201"/>
      <c r="C19" s="201"/>
      <c r="D19" s="201"/>
    </row>
    <row r="20" spans="1:4" ht="39" customHeight="1">
      <c r="A20" s="201" t="s">
        <v>378</v>
      </c>
      <c r="B20" s="201"/>
      <c r="C20" s="201"/>
      <c r="D20" s="201"/>
    </row>
    <row r="21" spans="1:4" ht="37.5" customHeight="1">
      <c r="A21" s="201" t="s">
        <v>379</v>
      </c>
      <c r="B21" s="201"/>
      <c r="C21" s="201"/>
      <c r="D21" s="201"/>
    </row>
    <row r="22" spans="1:4" ht="33.75" customHeight="1">
      <c r="A22" s="201" t="s">
        <v>380</v>
      </c>
      <c r="B22" s="201"/>
      <c r="C22" s="201"/>
      <c r="D22" s="201"/>
    </row>
    <row r="23" spans="1:4" ht="33.75" customHeight="1">
      <c r="A23" s="201" t="s">
        <v>381</v>
      </c>
      <c r="B23" s="201"/>
      <c r="C23" s="201"/>
      <c r="D23" s="201"/>
    </row>
    <row r="24" spans="1:4" ht="30" customHeight="1">
      <c r="A24" s="201" t="s">
        <v>382</v>
      </c>
      <c r="B24" s="201"/>
      <c r="C24" s="201"/>
      <c r="D24" s="201"/>
    </row>
    <row r="25" spans="1:4" ht="28.5" customHeight="1">
      <c r="A25" s="209" t="s">
        <v>383</v>
      </c>
      <c r="B25" s="209"/>
      <c r="C25" s="209"/>
      <c r="D25" s="209"/>
    </row>
    <row r="26" spans="1:4" ht="26.25" customHeight="1">
      <c r="A26" s="201" t="s">
        <v>384</v>
      </c>
      <c r="B26" s="201"/>
      <c r="C26" s="201"/>
      <c r="D26" s="201"/>
    </row>
    <row r="27" spans="1:4" ht="15.75">
      <c r="A27" s="201"/>
      <c r="B27" s="201"/>
      <c r="C27" s="201"/>
      <c r="D27" s="201"/>
    </row>
    <row r="28" spans="1:4" ht="15.75" customHeight="1">
      <c r="A28" s="210" t="s">
        <v>385</v>
      </c>
      <c r="B28" s="210"/>
      <c r="C28" s="210"/>
      <c r="D28" s="210"/>
    </row>
    <row r="29" spans="1:4" ht="37.5" customHeight="1">
      <c r="A29" s="201" t="s">
        <v>386</v>
      </c>
      <c r="B29" s="201" t="s">
        <v>386</v>
      </c>
      <c r="C29" s="201" t="s">
        <v>386</v>
      </c>
      <c r="D29" s="201" t="s">
        <v>386</v>
      </c>
    </row>
    <row r="30" spans="1:4" ht="37.5" customHeight="1">
      <c r="A30" s="201" t="s">
        <v>387</v>
      </c>
      <c r="B30" s="201" t="s">
        <v>387</v>
      </c>
      <c r="C30" s="201" t="s">
        <v>387</v>
      </c>
      <c r="D30" s="201" t="s">
        <v>387</v>
      </c>
    </row>
    <row r="31" spans="1:4" ht="30" customHeight="1">
      <c r="A31" s="201" t="s">
        <v>388</v>
      </c>
      <c r="B31" s="201" t="s">
        <v>388</v>
      </c>
      <c r="C31" s="201" t="s">
        <v>388</v>
      </c>
      <c r="D31" s="201" t="s">
        <v>388</v>
      </c>
    </row>
    <row r="32" spans="1:4" ht="47.25" customHeight="1">
      <c r="A32" s="201" t="s">
        <v>389</v>
      </c>
      <c r="B32" s="201" t="s">
        <v>389</v>
      </c>
      <c r="C32" s="201" t="s">
        <v>389</v>
      </c>
      <c r="D32" s="201" t="s">
        <v>389</v>
      </c>
    </row>
    <row r="33" spans="1:4" ht="15.75" customHeight="1">
      <c r="A33" s="211" t="s">
        <v>390</v>
      </c>
      <c r="B33" s="211"/>
      <c r="C33" s="211"/>
      <c r="D33" s="211"/>
    </row>
    <row r="34" spans="1:4" ht="14.25" customHeight="1">
      <c r="A34" s="212" t="s">
        <v>4</v>
      </c>
      <c r="B34" s="213"/>
      <c r="C34" s="213"/>
      <c r="D34" s="144" t="s">
        <v>391</v>
      </c>
    </row>
    <row r="35" spans="1:4" ht="15.75" customHeight="1">
      <c r="A35" s="214" t="s">
        <v>392</v>
      </c>
      <c r="B35" s="215"/>
      <c r="C35" s="216"/>
      <c r="D35" s="217">
        <v>365836.74</v>
      </c>
    </row>
    <row r="36" spans="1:4" ht="15.75">
      <c r="A36" s="145" t="s">
        <v>9</v>
      </c>
      <c r="B36" s="146"/>
      <c r="C36" s="147"/>
      <c r="D36" s="218"/>
    </row>
    <row r="37" spans="1:4" ht="51" customHeight="1">
      <c r="A37" s="214" t="s">
        <v>393</v>
      </c>
      <c r="B37" s="215"/>
      <c r="C37" s="216"/>
      <c r="D37" s="148">
        <v>365836.74</v>
      </c>
    </row>
    <row r="38" spans="1:4" ht="56.25" customHeight="1">
      <c r="A38" s="214" t="s">
        <v>394</v>
      </c>
      <c r="B38" s="215"/>
      <c r="C38" s="216"/>
      <c r="D38" s="149">
        <v>0</v>
      </c>
    </row>
    <row r="39" spans="1:4" ht="48.75" customHeight="1">
      <c r="A39" s="214" t="s">
        <v>395</v>
      </c>
      <c r="B39" s="215"/>
      <c r="C39" s="216"/>
      <c r="D39" s="149">
        <v>0</v>
      </c>
    </row>
    <row r="40" spans="1:4" ht="15">
      <c r="A40" s="150"/>
      <c r="B40" s="150"/>
      <c r="C40" s="150"/>
      <c r="D40" s="150"/>
    </row>
    <row r="41" spans="1:4" ht="15.75" customHeight="1">
      <c r="A41" s="211" t="s">
        <v>396</v>
      </c>
      <c r="B41" s="211"/>
      <c r="C41" s="211"/>
      <c r="D41" s="211"/>
    </row>
    <row r="42" spans="1:4" ht="14.25" customHeight="1">
      <c r="A42" s="212" t="s">
        <v>4</v>
      </c>
      <c r="B42" s="213"/>
      <c r="C42" s="213"/>
      <c r="D42" s="144" t="s">
        <v>391</v>
      </c>
    </row>
    <row r="43" spans="1:4" ht="15.75" customHeight="1">
      <c r="A43" s="214" t="s">
        <v>397</v>
      </c>
      <c r="B43" s="215"/>
      <c r="C43" s="216"/>
      <c r="D43" s="217">
        <v>4764130.69</v>
      </c>
    </row>
    <row r="44" spans="1:4" ht="15.75">
      <c r="A44" s="145" t="s">
        <v>9</v>
      </c>
      <c r="B44" s="146"/>
      <c r="C44" s="147"/>
      <c r="D44" s="218"/>
    </row>
    <row r="45" spans="1:4" ht="15.75" customHeight="1">
      <c r="A45" s="214" t="s">
        <v>398</v>
      </c>
      <c r="B45" s="215"/>
      <c r="C45" s="216"/>
      <c r="D45" s="148">
        <v>2358278.82</v>
      </c>
    </row>
    <row r="46" spans="1:4" ht="15">
      <c r="A46" s="150"/>
      <c r="B46" s="150"/>
      <c r="C46" s="150"/>
      <c r="D46" s="150"/>
    </row>
    <row r="47" spans="1:4" ht="56.25" customHeight="1">
      <c r="A47" s="151" t="s">
        <v>419</v>
      </c>
      <c r="B47" s="151"/>
      <c r="C47" s="151"/>
      <c r="D47" s="151"/>
    </row>
    <row r="48" spans="1:4" ht="14.25">
      <c r="A48" s="152" t="s">
        <v>418</v>
      </c>
      <c r="B48" s="152"/>
      <c r="C48" s="152"/>
      <c r="D48" s="152"/>
    </row>
    <row r="49" spans="1:4" ht="47.25" customHeight="1">
      <c r="A49" s="222" t="s">
        <v>4</v>
      </c>
      <c r="B49" s="223"/>
      <c r="C49" s="224"/>
      <c r="D49" s="153" t="s">
        <v>399</v>
      </c>
    </row>
    <row r="50" spans="1:4" ht="14.25" customHeight="1">
      <c r="A50" s="225" t="s">
        <v>400</v>
      </c>
      <c r="B50" s="226"/>
      <c r="C50" s="227"/>
      <c r="D50" s="154">
        <v>6812531.35</v>
      </c>
    </row>
    <row r="51" spans="1:4" ht="38.25" customHeight="1">
      <c r="A51" s="155" t="s">
        <v>401</v>
      </c>
      <c r="B51" s="156"/>
      <c r="C51" s="156"/>
      <c r="D51" s="157">
        <v>365836.74</v>
      </c>
    </row>
    <row r="52" spans="1:4" ht="33" customHeight="1">
      <c r="A52" s="155" t="s">
        <v>402</v>
      </c>
      <c r="B52" s="156"/>
      <c r="C52" s="156"/>
      <c r="D52" s="158">
        <v>100472.67</v>
      </c>
    </row>
    <row r="53" spans="1:4" ht="33.75" customHeight="1">
      <c r="A53" s="221" t="s">
        <v>403</v>
      </c>
      <c r="B53" s="219"/>
      <c r="C53" s="156"/>
      <c r="D53" s="159">
        <v>2358278.82</v>
      </c>
    </row>
    <row r="54" spans="1:4" ht="36.75" customHeight="1">
      <c r="A54" s="155" t="s">
        <v>402</v>
      </c>
      <c r="B54" s="156"/>
      <c r="C54" s="156"/>
      <c r="D54" s="160">
        <v>639330.34</v>
      </c>
    </row>
    <row r="55" spans="1:4" ht="14.25" customHeight="1">
      <c r="A55" s="228" t="s">
        <v>404</v>
      </c>
      <c r="B55" s="229"/>
      <c r="C55" s="230"/>
      <c r="D55" s="154">
        <f>D56+D59+D60+D61</f>
        <v>25056881.9</v>
      </c>
    </row>
    <row r="56" spans="1:4" ht="15" customHeight="1">
      <c r="A56" s="221" t="s">
        <v>405</v>
      </c>
      <c r="B56" s="219"/>
      <c r="C56" s="156"/>
      <c r="D56" s="157">
        <v>146809.61</v>
      </c>
    </row>
    <row r="57" spans="1:4" ht="15" customHeight="1">
      <c r="A57" s="221" t="s">
        <v>406</v>
      </c>
      <c r="B57" s="219"/>
      <c r="C57" s="156"/>
      <c r="D57" s="160">
        <v>0</v>
      </c>
    </row>
    <row r="58" spans="1:4" ht="15" customHeight="1">
      <c r="A58" s="219" t="s">
        <v>407</v>
      </c>
      <c r="B58" s="219"/>
      <c r="C58" s="220"/>
      <c r="D58" s="160"/>
    </row>
    <row r="59" spans="1:4" ht="24.75" customHeight="1">
      <c r="A59" s="155" t="s">
        <v>408</v>
      </c>
      <c r="B59" s="156"/>
      <c r="C59" s="156"/>
      <c r="D59" s="160"/>
    </row>
    <row r="60" spans="1:4" ht="15" customHeight="1">
      <c r="A60" s="221" t="s">
        <v>409</v>
      </c>
      <c r="B60" s="219"/>
      <c r="C60" s="156"/>
      <c r="D60" s="160">
        <v>24583470</v>
      </c>
    </row>
    <row r="61" spans="1:4" ht="15" customHeight="1">
      <c r="A61" s="221" t="s">
        <v>410</v>
      </c>
      <c r="B61" s="219"/>
      <c r="C61" s="156"/>
      <c r="D61" s="160">
        <v>326602.29</v>
      </c>
    </row>
    <row r="62" spans="1:4" ht="14.25">
      <c r="A62" s="161" t="s">
        <v>411</v>
      </c>
      <c r="B62" s="162"/>
      <c r="C62" s="162"/>
      <c r="D62" s="154">
        <f>D63+D64</f>
        <v>3354.09</v>
      </c>
    </row>
    <row r="63" spans="1:4" ht="39" customHeight="1">
      <c r="A63" s="155" t="s">
        <v>412</v>
      </c>
      <c r="B63" s="156"/>
      <c r="C63" s="156"/>
      <c r="D63" s="160"/>
    </row>
    <row r="64" spans="1:4" ht="18.75" customHeight="1">
      <c r="A64" s="155" t="s">
        <v>413</v>
      </c>
      <c r="B64" s="156"/>
      <c r="C64" s="156"/>
      <c r="D64" s="160">
        <v>3354.09</v>
      </c>
    </row>
    <row r="65" spans="1:4" ht="15" customHeight="1">
      <c r="A65" s="221" t="s">
        <v>414</v>
      </c>
      <c r="B65" s="219"/>
      <c r="C65" s="156"/>
      <c r="D65" s="160"/>
    </row>
    <row r="66" spans="1:4" ht="15">
      <c r="A66" s="150"/>
      <c r="B66" s="150"/>
      <c r="C66" s="150"/>
      <c r="D66" s="150"/>
    </row>
  </sheetData>
  <sheetProtection/>
  <mergeCells count="46"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  <mergeCell ref="A39:C39"/>
    <mergeCell ref="A41:D41"/>
    <mergeCell ref="A42:C42"/>
    <mergeCell ref="A43:C43"/>
    <mergeCell ref="D43:D44"/>
    <mergeCell ref="A45:C45"/>
    <mergeCell ref="A33:D33"/>
    <mergeCell ref="A34:C34"/>
    <mergeCell ref="A35:C35"/>
    <mergeCell ref="D35:D36"/>
    <mergeCell ref="A37:C37"/>
    <mergeCell ref="A38:C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D1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90" zoomScaleNormal="90" zoomScaleSheetLayoutView="90" zoomScalePageLayoutView="0" workbookViewId="0" topLeftCell="B52">
      <selection activeCell="K25" sqref="K25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2.75" customHeight="1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2.75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1" customFormat="1" ht="18" customHeight="1">
      <c r="A4" s="233" t="s">
        <v>491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1" customFormat="1" ht="15">
      <c r="A5" s="234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ht="15">
      <c r="B6" s="9"/>
    </row>
    <row r="7" spans="2:12" s="6" customFormat="1" ht="30" customHeight="1">
      <c r="B7" s="235" t="s">
        <v>4</v>
      </c>
      <c r="C7" s="235" t="s">
        <v>5</v>
      </c>
      <c r="D7" s="235" t="s">
        <v>6</v>
      </c>
      <c r="E7" s="235" t="s">
        <v>7</v>
      </c>
      <c r="F7" s="235"/>
      <c r="G7" s="235"/>
      <c r="H7" s="235"/>
      <c r="I7" s="235"/>
      <c r="J7" s="235"/>
      <c r="K7" s="235"/>
      <c r="L7" s="235"/>
    </row>
    <row r="8" spans="2:12" s="6" customFormat="1" ht="15">
      <c r="B8" s="235"/>
      <c r="C8" s="235"/>
      <c r="D8" s="235"/>
      <c r="E8" s="236" t="s">
        <v>8</v>
      </c>
      <c r="F8" s="238" t="s">
        <v>9</v>
      </c>
      <c r="G8" s="239"/>
      <c r="H8" s="239"/>
      <c r="I8" s="239"/>
      <c r="J8" s="239"/>
      <c r="K8" s="239"/>
      <c r="L8" s="240"/>
    </row>
    <row r="9" spans="2:12" s="6" customFormat="1" ht="57.75" customHeight="1">
      <c r="B9" s="235"/>
      <c r="C9" s="235"/>
      <c r="D9" s="235"/>
      <c r="E9" s="236"/>
      <c r="F9" s="235" t="s">
        <v>100</v>
      </c>
      <c r="G9" s="235" t="s">
        <v>10</v>
      </c>
      <c r="H9" s="237" t="s">
        <v>98</v>
      </c>
      <c r="I9" s="235" t="s">
        <v>11</v>
      </c>
      <c r="J9" s="235" t="s">
        <v>12</v>
      </c>
      <c r="K9" s="235" t="s">
        <v>13</v>
      </c>
      <c r="L9" s="235"/>
    </row>
    <row r="10" spans="2:12" s="6" customFormat="1" ht="187.5" customHeight="1">
      <c r="B10" s="235"/>
      <c r="C10" s="235"/>
      <c r="D10" s="235"/>
      <c r="E10" s="236"/>
      <c r="F10" s="235"/>
      <c r="G10" s="235"/>
      <c r="H10" s="237"/>
      <c r="I10" s="235"/>
      <c r="J10" s="235"/>
      <c r="K10" s="66" t="s">
        <v>8</v>
      </c>
      <c r="L10" s="5" t="s">
        <v>14</v>
      </c>
    </row>
    <row r="11" spans="2:12" s="67" customFormat="1" ht="15"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9" t="s">
        <v>101</v>
      </c>
      <c r="H11" s="68">
        <v>6</v>
      </c>
      <c r="I11" s="68">
        <v>7</v>
      </c>
      <c r="J11" s="68">
        <v>8</v>
      </c>
      <c r="K11" s="68">
        <v>9</v>
      </c>
      <c r="L11" s="69" t="s">
        <v>87</v>
      </c>
    </row>
    <row r="12" spans="2:13" s="14" customFormat="1" ht="14.25">
      <c r="B12" s="70" t="s">
        <v>15</v>
      </c>
      <c r="C12" s="66">
        <v>100</v>
      </c>
      <c r="D12" s="66" t="s">
        <v>16</v>
      </c>
      <c r="E12" s="71">
        <f>F12+K12+H12</f>
        <v>33339315</v>
      </c>
      <c r="F12" s="71">
        <v>31559163</v>
      </c>
      <c r="G12" s="71"/>
      <c r="H12" s="71">
        <v>57600</v>
      </c>
      <c r="I12" s="71"/>
      <c r="J12" s="71"/>
      <c r="K12" s="71">
        <f>1180000+231756+195300+287326.9-50000-52428-75022.9+2200+3420</f>
        <v>1722552</v>
      </c>
      <c r="L12" s="71"/>
      <c r="M12" s="12"/>
    </row>
    <row r="13" spans="2:13" s="1" customFormat="1" ht="15">
      <c r="B13" s="3" t="s">
        <v>9</v>
      </c>
      <c r="C13" s="235">
        <v>110</v>
      </c>
      <c r="D13" s="244"/>
      <c r="E13" s="245"/>
      <c r="F13" s="242" t="s">
        <v>16</v>
      </c>
      <c r="G13" s="241"/>
      <c r="H13" s="242" t="s">
        <v>16</v>
      </c>
      <c r="I13" s="242" t="s">
        <v>16</v>
      </c>
      <c r="J13" s="242" t="s">
        <v>16</v>
      </c>
      <c r="K13" s="245"/>
      <c r="L13" s="242" t="s">
        <v>16</v>
      </c>
      <c r="M13" s="12"/>
    </row>
    <row r="14" spans="2:13" s="1" customFormat="1" ht="15">
      <c r="B14" s="4" t="s">
        <v>17</v>
      </c>
      <c r="C14" s="235"/>
      <c r="D14" s="244"/>
      <c r="E14" s="245"/>
      <c r="F14" s="243"/>
      <c r="G14" s="241"/>
      <c r="H14" s="243"/>
      <c r="I14" s="243"/>
      <c r="J14" s="243"/>
      <c r="K14" s="245"/>
      <c r="L14" s="243"/>
      <c r="M14" s="2"/>
    </row>
    <row r="15" spans="2:13" s="1" customFormat="1" ht="15">
      <c r="B15" s="4"/>
      <c r="C15" s="5"/>
      <c r="D15" s="72"/>
      <c r="E15" s="71"/>
      <c r="F15" s="71"/>
      <c r="G15" s="73"/>
      <c r="H15" s="74"/>
      <c r="I15" s="74"/>
      <c r="J15" s="74"/>
      <c r="K15" s="71"/>
      <c r="L15" s="74"/>
      <c r="M15" s="2"/>
    </row>
    <row r="16" spans="2:13" s="1" customFormat="1" ht="15">
      <c r="B16" s="4" t="s">
        <v>18</v>
      </c>
      <c r="C16" s="5">
        <v>120</v>
      </c>
      <c r="D16" s="110" t="s">
        <v>235</v>
      </c>
      <c r="E16" s="71">
        <f>K16</f>
        <v>1422780</v>
      </c>
      <c r="F16" s="71"/>
      <c r="G16" s="73"/>
      <c r="H16" s="66" t="s">
        <v>16</v>
      </c>
      <c r="I16" s="66" t="s">
        <v>16</v>
      </c>
      <c r="J16" s="74"/>
      <c r="K16" s="71">
        <f>780000+231756+195300+287326.9-75022.9+3420</f>
        <v>1422780</v>
      </c>
      <c r="L16" s="74"/>
      <c r="M16" s="2"/>
    </row>
    <row r="17" spans="2:13" s="1" customFormat="1" ht="15">
      <c r="B17" s="4"/>
      <c r="C17" s="5"/>
      <c r="D17" s="72"/>
      <c r="E17" s="71"/>
      <c r="F17" s="71"/>
      <c r="G17" s="73"/>
      <c r="H17" s="74"/>
      <c r="I17" s="74"/>
      <c r="J17" s="74"/>
      <c r="K17" s="71"/>
      <c r="L17" s="74"/>
      <c r="M17" s="2"/>
    </row>
    <row r="18" spans="2:13" s="1" customFormat="1" ht="34.5" customHeight="1">
      <c r="B18" s="4" t="s">
        <v>19</v>
      </c>
      <c r="C18" s="5">
        <v>130</v>
      </c>
      <c r="D18" s="72"/>
      <c r="E18" s="71"/>
      <c r="F18" s="66" t="s">
        <v>16</v>
      </c>
      <c r="G18" s="73"/>
      <c r="H18" s="66" t="s">
        <v>16</v>
      </c>
      <c r="I18" s="66" t="s">
        <v>16</v>
      </c>
      <c r="J18" s="66" t="s">
        <v>16</v>
      </c>
      <c r="K18" s="71"/>
      <c r="L18" s="66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72"/>
      <c r="E19" s="71"/>
      <c r="F19" s="66" t="s">
        <v>16</v>
      </c>
      <c r="G19" s="73"/>
      <c r="H19" s="66" t="s">
        <v>16</v>
      </c>
      <c r="I19" s="66" t="s">
        <v>16</v>
      </c>
      <c r="J19" s="66" t="s">
        <v>16</v>
      </c>
      <c r="K19" s="71"/>
      <c r="L19" s="66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0" t="s">
        <v>235</v>
      </c>
      <c r="E20" s="71">
        <v>31559163</v>
      </c>
      <c r="F20" s="66" t="s">
        <v>16</v>
      </c>
      <c r="G20" s="73"/>
      <c r="H20" s="71"/>
      <c r="I20" s="74"/>
      <c r="J20" s="66" t="s">
        <v>16</v>
      </c>
      <c r="K20" s="66" t="s">
        <v>16</v>
      </c>
      <c r="L20" s="66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0" t="s">
        <v>236</v>
      </c>
      <c r="E21" s="71">
        <f>K21</f>
        <v>299772</v>
      </c>
      <c r="F21" s="66" t="s">
        <v>16</v>
      </c>
      <c r="G21" s="73"/>
      <c r="H21" s="66" t="s">
        <v>16</v>
      </c>
      <c r="I21" s="66" t="s">
        <v>16</v>
      </c>
      <c r="J21" s="66" t="s">
        <v>16</v>
      </c>
      <c r="K21" s="71">
        <f>350000-52428+2200</f>
        <v>299772</v>
      </c>
      <c r="L21" s="74"/>
      <c r="M21" s="2"/>
    </row>
    <row r="22" spans="2:13" s="1" customFormat="1" ht="15">
      <c r="B22" s="4" t="s">
        <v>23</v>
      </c>
      <c r="C22" s="5">
        <v>180</v>
      </c>
      <c r="D22" s="66" t="s">
        <v>16</v>
      </c>
      <c r="E22" s="71"/>
      <c r="F22" s="66" t="s">
        <v>16</v>
      </c>
      <c r="G22" s="73"/>
      <c r="H22" s="66" t="s">
        <v>16</v>
      </c>
      <c r="I22" s="66" t="s">
        <v>16</v>
      </c>
      <c r="J22" s="66" t="s">
        <v>16</v>
      </c>
      <c r="K22" s="71"/>
      <c r="L22" s="66" t="s">
        <v>16</v>
      </c>
      <c r="M22" s="2"/>
    </row>
    <row r="23" spans="2:13" s="1" customFormat="1" ht="15">
      <c r="B23" s="4"/>
      <c r="C23" s="5"/>
      <c r="D23" s="72"/>
      <c r="E23" s="71"/>
      <c r="F23" s="71"/>
      <c r="G23" s="73"/>
      <c r="H23" s="74"/>
      <c r="I23" s="74"/>
      <c r="J23" s="74"/>
      <c r="K23" s="71"/>
      <c r="L23" s="74"/>
      <c r="M23" s="2"/>
    </row>
    <row r="24" spans="2:13" s="1" customFormat="1" ht="15">
      <c r="B24" s="4" t="s">
        <v>24</v>
      </c>
      <c r="C24" s="5">
        <v>200</v>
      </c>
      <c r="D24" s="66" t="s">
        <v>16</v>
      </c>
      <c r="E24" s="71">
        <f>F24+K24+H24</f>
        <v>33486124.61</v>
      </c>
      <c r="F24" s="71">
        <f>F25+F40+F35+F36</f>
        <v>31559163</v>
      </c>
      <c r="G24" s="71"/>
      <c r="H24" s="71">
        <v>57600</v>
      </c>
      <c r="I24" s="71"/>
      <c r="J24" s="71"/>
      <c r="K24" s="71">
        <f>K25+K40+K35</f>
        <v>1869361.61</v>
      </c>
      <c r="L24" s="71"/>
      <c r="M24" s="2"/>
    </row>
    <row r="25" spans="2:13" s="1" customFormat="1" ht="45.75" customHeight="1">
      <c r="B25" s="4" t="s">
        <v>25</v>
      </c>
      <c r="C25" s="5">
        <v>210</v>
      </c>
      <c r="D25" s="110"/>
      <c r="E25" s="71">
        <f>F25+K25+H25</f>
        <v>31817745.54</v>
      </c>
      <c r="F25" s="71">
        <f>SUM(F26:F32)</f>
        <v>30603725.14</v>
      </c>
      <c r="G25" s="71"/>
      <c r="H25" s="71"/>
      <c r="I25" s="71"/>
      <c r="J25" s="71"/>
      <c r="K25" s="71">
        <f>SUM(K26:K30)</f>
        <v>1214020.4000000001</v>
      </c>
      <c r="L25" s="71"/>
      <c r="M25" s="2"/>
    </row>
    <row r="26" spans="2:14" s="1" customFormat="1" ht="15">
      <c r="B26" s="3" t="s">
        <v>26</v>
      </c>
      <c r="C26" s="247">
        <v>211</v>
      </c>
      <c r="D26" s="108"/>
      <c r="E26" s="249"/>
      <c r="F26" s="245"/>
      <c r="G26" s="250"/>
      <c r="H26" s="241"/>
      <c r="I26" s="246"/>
      <c r="J26" s="246"/>
      <c r="K26" s="246"/>
      <c r="L26" s="245"/>
      <c r="M26" s="246"/>
      <c r="N26" s="2"/>
    </row>
    <row r="27" spans="2:14" s="1" customFormat="1" ht="30">
      <c r="B27" s="16" t="s">
        <v>99</v>
      </c>
      <c r="C27" s="248"/>
      <c r="D27" s="109"/>
      <c r="E27" s="249"/>
      <c r="F27" s="245"/>
      <c r="G27" s="251"/>
      <c r="H27" s="241"/>
      <c r="I27" s="246"/>
      <c r="J27" s="246"/>
      <c r="K27" s="246"/>
      <c r="L27" s="245"/>
      <c r="M27" s="246"/>
      <c r="N27" s="2"/>
    </row>
    <row r="28" spans="2:14" s="1" customFormat="1" ht="15">
      <c r="B28" s="16"/>
      <c r="C28" s="109"/>
      <c r="D28" s="110" t="s">
        <v>227</v>
      </c>
      <c r="E28" s="114">
        <f>F28+K28</f>
        <v>19182446.75</v>
      </c>
      <c r="F28" s="112">
        <f>18097470+5800-20600-20000+183203.27</f>
        <v>18245873.27</v>
      </c>
      <c r="G28" s="107"/>
      <c r="H28" s="73"/>
      <c r="I28" s="74"/>
      <c r="J28" s="74"/>
      <c r="K28" s="74">
        <f>359000+178000+150000+223011.32+26562.16</f>
        <v>936573.4800000001</v>
      </c>
      <c r="L28" s="71"/>
      <c r="M28" s="113"/>
      <c r="N28" s="2"/>
    </row>
    <row r="29" spans="2:14" s="1" customFormat="1" ht="15">
      <c r="B29" s="16"/>
      <c r="C29" s="109"/>
      <c r="D29" s="110" t="s">
        <v>469</v>
      </c>
      <c r="E29" s="114">
        <f>F29+K29</f>
        <v>24338.95</v>
      </c>
      <c r="F29" s="112">
        <f>20600+20000-228.71-16032.34</f>
        <v>24338.95</v>
      </c>
      <c r="G29" s="107"/>
      <c r="H29" s="73"/>
      <c r="I29" s="74"/>
      <c r="J29" s="74"/>
      <c r="K29" s="74"/>
      <c r="L29" s="71"/>
      <c r="M29" s="113"/>
      <c r="N29" s="2"/>
    </row>
    <row r="30" spans="2:13" s="1" customFormat="1" ht="15">
      <c r="B30" s="16"/>
      <c r="C30" s="109"/>
      <c r="D30" s="111" t="s">
        <v>228</v>
      </c>
      <c r="E30" s="71">
        <f>F30+K30</f>
        <v>5635266.84</v>
      </c>
      <c r="F30" s="112">
        <f>5465500-183203.27+36709.43+38813.76</f>
        <v>5357819.92</v>
      </c>
      <c r="G30" s="73"/>
      <c r="H30" s="74"/>
      <c r="I30" s="74"/>
      <c r="J30" s="74"/>
      <c r="K30" s="71">
        <f>109000+53756+45300+64315.58+5075.34</f>
        <v>277446.92000000004</v>
      </c>
      <c r="L30" s="74"/>
      <c r="M30" s="2"/>
    </row>
    <row r="31" spans="2:13" s="1" customFormat="1" ht="15">
      <c r="B31" s="16"/>
      <c r="C31" s="109"/>
      <c r="D31" s="185" t="s">
        <v>470</v>
      </c>
      <c r="E31" s="71">
        <f>F31+K31</f>
        <v>5366539.930000001</v>
      </c>
      <c r="F31" s="112">
        <f>1425561.45+1165437.79+174618.85+1202994.04+1034278.3+363649.5</f>
        <v>5366539.930000001</v>
      </c>
      <c r="G31" s="73"/>
      <c r="H31" s="74"/>
      <c r="I31" s="74"/>
      <c r="J31" s="74"/>
      <c r="K31" s="71"/>
      <c r="L31" s="74"/>
      <c r="M31" s="2"/>
    </row>
    <row r="32" spans="2:13" s="1" customFormat="1" ht="15">
      <c r="B32" s="16"/>
      <c r="C32" s="109"/>
      <c r="D32" s="185" t="s">
        <v>471</v>
      </c>
      <c r="E32" s="71">
        <f>F32+K32</f>
        <v>1609153.07</v>
      </c>
      <c r="F32" s="112">
        <f>430519.55+351962.21-174618.85+579115.96+312352.05+109822.15</f>
        <v>1609153.07</v>
      </c>
      <c r="G32" s="73"/>
      <c r="H32" s="74"/>
      <c r="I32" s="74"/>
      <c r="J32" s="74"/>
      <c r="K32" s="71"/>
      <c r="L32" s="74"/>
      <c r="M32" s="2"/>
    </row>
    <row r="33" spans="2:13" s="1" customFormat="1" ht="30">
      <c r="B33" s="4" t="s">
        <v>27</v>
      </c>
      <c r="C33" s="5">
        <v>220</v>
      </c>
      <c r="D33" s="111"/>
      <c r="E33" s="71"/>
      <c r="F33" s="71"/>
      <c r="G33" s="73"/>
      <c r="H33" s="74"/>
      <c r="I33" s="74"/>
      <c r="J33" s="74"/>
      <c r="K33" s="71"/>
      <c r="L33" s="74"/>
      <c r="M33" s="2"/>
    </row>
    <row r="34" spans="2:13" s="1" customFormat="1" ht="15">
      <c r="B34" s="3" t="s">
        <v>26</v>
      </c>
      <c r="C34" s="5"/>
      <c r="D34" s="72"/>
      <c r="E34" s="71"/>
      <c r="F34" s="71"/>
      <c r="G34" s="73"/>
      <c r="H34" s="74"/>
      <c r="I34" s="74"/>
      <c r="J34" s="74"/>
      <c r="K34" s="71"/>
      <c r="L34" s="74"/>
      <c r="M34" s="2"/>
    </row>
    <row r="35" spans="2:13" s="1" customFormat="1" ht="30">
      <c r="B35" s="4" t="s">
        <v>28</v>
      </c>
      <c r="C35" s="5">
        <v>230</v>
      </c>
      <c r="D35" s="110" t="s">
        <v>475</v>
      </c>
      <c r="E35" s="71">
        <f>F35+K35</f>
        <v>73927.95999999999</v>
      </c>
      <c r="F35" s="71">
        <f>78878.48-4956.86</f>
        <v>73921.62</v>
      </c>
      <c r="G35" s="73"/>
      <c r="H35" s="74"/>
      <c r="I35" s="74"/>
      <c r="J35" s="74"/>
      <c r="K35" s="71">
        <v>6.34</v>
      </c>
      <c r="L35" s="74"/>
      <c r="M35" s="2"/>
    </row>
    <row r="36" spans="2:13" s="1" customFormat="1" ht="15">
      <c r="B36" s="4"/>
      <c r="C36" s="5"/>
      <c r="D36" s="110" t="s">
        <v>476</v>
      </c>
      <c r="E36" s="71">
        <f>F36</f>
        <v>4956.86</v>
      </c>
      <c r="F36" s="71">
        <v>4956.86</v>
      </c>
      <c r="G36" s="73"/>
      <c r="H36" s="74"/>
      <c r="I36" s="74"/>
      <c r="J36" s="74"/>
      <c r="K36" s="71"/>
      <c r="L36" s="74"/>
      <c r="M36" s="2"/>
    </row>
    <row r="37" spans="2:13" s="1" customFormat="1" ht="15">
      <c r="B37" s="3" t="s">
        <v>26</v>
      </c>
      <c r="C37" s="5"/>
      <c r="D37" s="72"/>
      <c r="E37" s="71"/>
      <c r="F37" s="71"/>
      <c r="G37" s="73"/>
      <c r="H37" s="74"/>
      <c r="I37" s="74"/>
      <c r="J37" s="74"/>
      <c r="K37" s="71"/>
      <c r="L37" s="74"/>
      <c r="M37" s="2"/>
    </row>
    <row r="38" spans="2:13" s="1" customFormat="1" ht="30">
      <c r="B38" s="4" t="s">
        <v>86</v>
      </c>
      <c r="C38" s="5">
        <v>240</v>
      </c>
      <c r="D38" s="72"/>
      <c r="E38" s="71"/>
      <c r="F38" s="71"/>
      <c r="G38" s="73"/>
      <c r="H38" s="74"/>
      <c r="I38" s="74"/>
      <c r="J38" s="74"/>
      <c r="K38" s="71"/>
      <c r="L38" s="74"/>
      <c r="M38" s="2"/>
    </row>
    <row r="39" spans="2:13" s="1" customFormat="1" ht="30">
      <c r="B39" s="4" t="s">
        <v>29</v>
      </c>
      <c r="C39" s="5">
        <v>250</v>
      </c>
      <c r="D39" s="72"/>
      <c r="E39" s="71"/>
      <c r="F39" s="71"/>
      <c r="G39" s="73"/>
      <c r="H39" s="74"/>
      <c r="I39" s="74"/>
      <c r="J39" s="74"/>
      <c r="K39" s="71"/>
      <c r="L39" s="74"/>
      <c r="M39" s="2"/>
    </row>
    <row r="40" spans="2:13" s="1" customFormat="1" ht="30">
      <c r="B40" s="4" t="s">
        <v>30</v>
      </c>
      <c r="C40" s="5">
        <v>260</v>
      </c>
      <c r="D40" s="72"/>
      <c r="E40" s="71">
        <f>F40+H40+K40+G40</f>
        <v>1589494.25</v>
      </c>
      <c r="F40" s="71">
        <f>F41+F42+F44+F45+F47+F48+F49+F50+F51+F53+F54+F52</f>
        <v>876559.3799999999</v>
      </c>
      <c r="G40" s="71"/>
      <c r="H40" s="71">
        <v>57600</v>
      </c>
      <c r="I40" s="71"/>
      <c r="J40" s="71"/>
      <c r="K40" s="71">
        <f>SUM(K41:K50)+K51+K53+K54</f>
        <v>655334.87</v>
      </c>
      <c r="L40" s="71"/>
      <c r="M40" s="2"/>
    </row>
    <row r="41" spans="2:13" s="1" customFormat="1" ht="15">
      <c r="B41" s="4"/>
      <c r="C41" s="5"/>
      <c r="D41" s="66" t="s">
        <v>16</v>
      </c>
      <c r="E41" s="71"/>
      <c r="F41" s="71"/>
      <c r="G41" s="71"/>
      <c r="H41" s="71"/>
      <c r="I41" s="71"/>
      <c r="J41" s="71"/>
      <c r="K41" s="71"/>
      <c r="L41" s="71"/>
      <c r="M41" s="2"/>
    </row>
    <row r="42" spans="2:13" s="1" customFormat="1" ht="15">
      <c r="B42" s="4"/>
      <c r="C42" s="5"/>
      <c r="D42" s="110" t="s">
        <v>229</v>
      </c>
      <c r="E42" s="71">
        <f>F42+K42</f>
        <v>49369.26</v>
      </c>
      <c r="F42" s="71">
        <f>55600-6230.74</f>
        <v>49369.26</v>
      </c>
      <c r="G42" s="71"/>
      <c r="H42" s="71"/>
      <c r="I42" s="71"/>
      <c r="J42" s="71"/>
      <c r="K42" s="71"/>
      <c r="L42" s="71"/>
      <c r="M42" s="2"/>
    </row>
    <row r="43" spans="2:13" s="1" customFormat="1" ht="15">
      <c r="B43" s="4"/>
      <c r="C43" s="5"/>
      <c r="D43" s="110" t="s">
        <v>488</v>
      </c>
      <c r="E43" s="71">
        <f>F43+K43</f>
        <v>10450</v>
      </c>
      <c r="F43" s="71"/>
      <c r="G43" s="71"/>
      <c r="H43" s="71"/>
      <c r="I43" s="71"/>
      <c r="J43" s="71"/>
      <c r="K43" s="71">
        <f>11450-1000</f>
        <v>10450</v>
      </c>
      <c r="L43" s="71"/>
      <c r="M43" s="2"/>
    </row>
    <row r="44" spans="2:13" s="1" customFormat="1" ht="15">
      <c r="B44" s="4"/>
      <c r="C44" s="5"/>
      <c r="D44" s="110" t="s">
        <v>230</v>
      </c>
      <c r="E44" s="71">
        <f>F44+K44</f>
        <v>346866.86999999994</v>
      </c>
      <c r="F44" s="71">
        <f>361676.49-35.82+206721.52-213000-325-2356.56-38813.76</f>
        <v>313866.86999999994</v>
      </c>
      <c r="G44" s="71"/>
      <c r="H44" s="71"/>
      <c r="I44" s="71"/>
      <c r="J44" s="71"/>
      <c r="K44" s="71">
        <f>36300-8100+4800</f>
        <v>33000</v>
      </c>
      <c r="L44" s="71"/>
      <c r="M44" s="2"/>
    </row>
    <row r="45" spans="2:13" s="1" customFormat="1" ht="15">
      <c r="B45" s="4"/>
      <c r="C45" s="5"/>
      <c r="D45" s="110" t="s">
        <v>231</v>
      </c>
      <c r="E45" s="71">
        <f aca="true" t="shared" si="0" ref="E45:E54">F45+K45</f>
        <v>169366</v>
      </c>
      <c r="F45" s="71">
        <f>181600-34800-7672</f>
        <v>139128</v>
      </c>
      <c r="G45" s="71"/>
      <c r="H45" s="71"/>
      <c r="I45" s="71"/>
      <c r="J45" s="71"/>
      <c r="K45" s="71">
        <f>104800-31637.5-42924.5</f>
        <v>30238</v>
      </c>
      <c r="L45" s="71"/>
      <c r="M45" s="2"/>
    </row>
    <row r="46" spans="2:13" s="1" customFormat="1" ht="15">
      <c r="B46" s="4"/>
      <c r="C46" s="5"/>
      <c r="D46" s="110" t="s">
        <v>232</v>
      </c>
      <c r="E46" s="71">
        <f>F46+K46+H46+G46</f>
        <v>57600</v>
      </c>
      <c r="F46" s="71"/>
      <c r="G46" s="71"/>
      <c r="H46" s="71">
        <v>57600</v>
      </c>
      <c r="I46" s="71"/>
      <c r="J46" s="71"/>
      <c r="K46" s="71"/>
      <c r="L46" s="71"/>
      <c r="M46" s="2"/>
    </row>
    <row r="47" spans="2:13" s="1" customFormat="1" ht="15">
      <c r="B47" s="4"/>
      <c r="C47" s="5"/>
      <c r="D47" s="110" t="s">
        <v>233</v>
      </c>
      <c r="E47" s="71">
        <f t="shared" si="0"/>
        <v>137054</v>
      </c>
      <c r="F47" s="71"/>
      <c r="G47" s="71"/>
      <c r="H47" s="71"/>
      <c r="I47" s="71"/>
      <c r="J47" s="71"/>
      <c r="K47" s="71">
        <f>146809.61-15375.61+3420+2200</f>
        <v>137054</v>
      </c>
      <c r="L47" s="71"/>
      <c r="M47" s="2"/>
    </row>
    <row r="48" spans="2:13" s="1" customFormat="1" ht="15">
      <c r="B48" s="4"/>
      <c r="C48" s="5"/>
      <c r="D48" s="110" t="s">
        <v>233</v>
      </c>
      <c r="E48" s="71">
        <f t="shared" si="0"/>
        <v>253621.09</v>
      </c>
      <c r="F48" s="71">
        <f>96000+325+7500</f>
        <v>103825</v>
      </c>
      <c r="G48" s="71"/>
      <c r="H48" s="71"/>
      <c r="I48" s="71"/>
      <c r="J48" s="71"/>
      <c r="K48" s="71">
        <f>150000-6.34-197.57</f>
        <v>149796.09</v>
      </c>
      <c r="L48" s="71"/>
      <c r="M48" s="2"/>
    </row>
    <row r="49" spans="2:13" s="1" customFormat="1" ht="15">
      <c r="B49" s="4"/>
      <c r="C49" s="5"/>
      <c r="D49" s="110" t="s">
        <v>233</v>
      </c>
      <c r="E49" s="71">
        <f t="shared" si="0"/>
        <v>0</v>
      </c>
      <c r="F49" s="71"/>
      <c r="G49" s="71"/>
      <c r="H49" s="71"/>
      <c r="I49" s="71"/>
      <c r="J49" s="71"/>
      <c r="K49" s="71"/>
      <c r="L49" s="71"/>
      <c r="M49" s="2"/>
    </row>
    <row r="50" spans="2:13" s="1" customFormat="1" ht="15">
      <c r="B50" s="4"/>
      <c r="C50" s="5"/>
      <c r="D50" s="110" t="s">
        <v>237</v>
      </c>
      <c r="E50" s="71">
        <f t="shared" si="0"/>
        <v>207102.07</v>
      </c>
      <c r="F50" s="71">
        <f>69023.51+35.82+45000+172-11861.08</f>
        <v>102370.25</v>
      </c>
      <c r="G50" s="71"/>
      <c r="H50" s="71"/>
      <c r="I50" s="71"/>
      <c r="J50" s="71"/>
      <c r="K50" s="71">
        <f>100000+40000-37516-9085.13-1476.23+12809.18</f>
        <v>104731.82</v>
      </c>
      <c r="L50" s="71"/>
      <c r="M50" s="2"/>
    </row>
    <row r="51" spans="2:13" s="1" customFormat="1" ht="30">
      <c r="B51" s="4" t="s">
        <v>31</v>
      </c>
      <c r="C51" s="5">
        <v>300</v>
      </c>
      <c r="D51" s="110" t="s">
        <v>234</v>
      </c>
      <c r="E51" s="71">
        <v>0</v>
      </c>
      <c r="F51" s="71"/>
      <c r="G51" s="73"/>
      <c r="H51" s="74"/>
      <c r="I51" s="74"/>
      <c r="J51" s="74"/>
      <c r="K51" s="71">
        <v>0</v>
      </c>
      <c r="L51" s="74"/>
      <c r="M51" s="2"/>
    </row>
    <row r="52" spans="2:13" s="1" customFormat="1" ht="15">
      <c r="B52" s="4"/>
      <c r="C52" s="5"/>
      <c r="D52" s="110" t="s">
        <v>487</v>
      </c>
      <c r="E52" s="71">
        <f>F52</f>
        <v>168000</v>
      </c>
      <c r="F52" s="71">
        <v>168000</v>
      </c>
      <c r="G52" s="73"/>
      <c r="H52" s="74"/>
      <c r="I52" s="74"/>
      <c r="J52" s="74"/>
      <c r="K52" s="71">
        <v>0</v>
      </c>
      <c r="L52" s="74"/>
      <c r="M52" s="2"/>
    </row>
    <row r="53" spans="2:13" s="1" customFormat="1" ht="15">
      <c r="B53" s="4"/>
      <c r="C53" s="5"/>
      <c r="D53" s="110" t="s">
        <v>474</v>
      </c>
      <c r="E53" s="71">
        <f t="shared" si="0"/>
        <v>47587.130000000005</v>
      </c>
      <c r="F53" s="71">
        <f>250800-250800</f>
        <v>0</v>
      </c>
      <c r="G53" s="73"/>
      <c r="H53" s="74"/>
      <c r="I53" s="74"/>
      <c r="J53" s="74"/>
      <c r="K53" s="71">
        <f>155900-40000-12484-11450-11705.37-31637.5+2566.43-3602.43</f>
        <v>47587.130000000005</v>
      </c>
      <c r="L53" s="74"/>
      <c r="M53" s="2"/>
    </row>
    <row r="54" spans="2:13" s="1" customFormat="1" ht="15">
      <c r="B54" s="4"/>
      <c r="C54" s="5"/>
      <c r="D54" s="110" t="s">
        <v>473</v>
      </c>
      <c r="E54" s="71">
        <f t="shared" si="0"/>
        <v>142477.83000000002</v>
      </c>
      <c r="F54" s="71">
        <f>250800-250800</f>
        <v>0</v>
      </c>
      <c r="G54" s="73"/>
      <c r="H54" s="74"/>
      <c r="I54" s="74"/>
      <c r="J54" s="74"/>
      <c r="K54" s="71">
        <f>165000-22522.17</f>
        <v>142477.83000000002</v>
      </c>
      <c r="L54" s="74"/>
      <c r="M54" s="2"/>
    </row>
    <row r="55" spans="2:13" s="1" customFormat="1" ht="15">
      <c r="B55" s="3" t="s">
        <v>26</v>
      </c>
      <c r="C55" s="235">
        <v>310</v>
      </c>
      <c r="D55" s="66" t="s">
        <v>16</v>
      </c>
      <c r="E55" s="245"/>
      <c r="F55" s="250"/>
      <c r="G55" s="241"/>
      <c r="H55" s="246"/>
      <c r="I55" s="246"/>
      <c r="J55" s="246"/>
      <c r="K55" s="245"/>
      <c r="L55" s="246"/>
      <c r="M55" s="2"/>
    </row>
    <row r="56" spans="2:13" s="1" customFormat="1" ht="15">
      <c r="B56" s="4" t="s">
        <v>32</v>
      </c>
      <c r="C56" s="235"/>
      <c r="D56" s="244"/>
      <c r="E56" s="245"/>
      <c r="F56" s="251"/>
      <c r="G56" s="241"/>
      <c r="H56" s="246"/>
      <c r="I56" s="246"/>
      <c r="J56" s="246"/>
      <c r="K56" s="245"/>
      <c r="L56" s="246"/>
      <c r="M56" s="2"/>
    </row>
    <row r="57" spans="2:13" s="1" customFormat="1" ht="15">
      <c r="B57" s="4" t="s">
        <v>33</v>
      </c>
      <c r="C57" s="5">
        <v>320</v>
      </c>
      <c r="D57" s="244"/>
      <c r="E57" s="71"/>
      <c r="F57" s="71"/>
      <c r="G57" s="73"/>
      <c r="H57" s="74"/>
      <c r="I57" s="74"/>
      <c r="J57" s="74"/>
      <c r="K57" s="71"/>
      <c r="L57" s="74"/>
      <c r="M57" s="2"/>
    </row>
    <row r="58" spans="2:13" s="1" customFormat="1" ht="15">
      <c r="B58" s="4" t="s">
        <v>34</v>
      </c>
      <c r="C58" s="5">
        <v>400</v>
      </c>
      <c r="D58" s="71"/>
      <c r="E58" s="71"/>
      <c r="F58" s="71"/>
      <c r="G58" s="73"/>
      <c r="H58" s="74"/>
      <c r="I58" s="74"/>
      <c r="J58" s="74"/>
      <c r="K58" s="71"/>
      <c r="L58" s="74"/>
      <c r="M58" s="2"/>
    </row>
    <row r="59" spans="2:13" s="1" customFormat="1" ht="15">
      <c r="B59" s="3" t="s">
        <v>26</v>
      </c>
      <c r="C59" s="235">
        <v>410</v>
      </c>
      <c r="D59" s="72"/>
      <c r="E59" s="245"/>
      <c r="F59" s="250"/>
      <c r="G59" s="241"/>
      <c r="H59" s="246"/>
      <c r="I59" s="246"/>
      <c r="J59" s="246"/>
      <c r="K59" s="245"/>
      <c r="L59" s="246"/>
      <c r="M59" s="2"/>
    </row>
    <row r="60" spans="2:13" s="1" customFormat="1" ht="15">
      <c r="B60" s="4" t="s">
        <v>35</v>
      </c>
      <c r="C60" s="235"/>
      <c r="D60" s="244"/>
      <c r="E60" s="245"/>
      <c r="F60" s="251"/>
      <c r="G60" s="241"/>
      <c r="H60" s="246"/>
      <c r="I60" s="246"/>
      <c r="J60" s="246"/>
      <c r="K60" s="245"/>
      <c r="L60" s="246"/>
      <c r="M60" s="2"/>
    </row>
    <row r="61" spans="2:13" s="1" customFormat="1" ht="15">
      <c r="B61" s="4" t="s">
        <v>36</v>
      </c>
      <c r="C61" s="5">
        <v>420</v>
      </c>
      <c r="D61" s="244"/>
      <c r="E61" s="71"/>
      <c r="F61" s="71"/>
      <c r="G61" s="73"/>
      <c r="H61" s="74"/>
      <c r="I61" s="74"/>
      <c r="J61" s="74"/>
      <c r="K61" s="71"/>
      <c r="L61" s="74"/>
      <c r="M61" s="2"/>
    </row>
    <row r="62" spans="2:13" s="1" customFormat="1" ht="15">
      <c r="B62" s="4" t="s">
        <v>37</v>
      </c>
      <c r="C62" s="5">
        <v>500</v>
      </c>
      <c r="D62" s="72"/>
      <c r="E62" s="71"/>
      <c r="F62" s="71">
        <v>146809.61</v>
      </c>
      <c r="G62" s="73"/>
      <c r="H62" s="74"/>
      <c r="I62" s="74"/>
      <c r="J62" s="74"/>
      <c r="K62" s="71">
        <v>146809.61</v>
      </c>
      <c r="L62" s="74"/>
      <c r="M62" s="2"/>
    </row>
    <row r="63" spans="2:13" s="1" customFormat="1" ht="15">
      <c r="B63" s="4" t="s">
        <v>38</v>
      </c>
      <c r="C63" s="5">
        <v>600</v>
      </c>
      <c r="D63" s="66" t="s">
        <v>16</v>
      </c>
      <c r="E63" s="71"/>
      <c r="F63" s="71"/>
      <c r="G63" s="73"/>
      <c r="H63" s="74"/>
      <c r="I63" s="74"/>
      <c r="J63" s="74"/>
      <c r="K63" s="71">
        <v>9667.82</v>
      </c>
      <c r="L63" s="74"/>
      <c r="M63" s="2"/>
    </row>
    <row r="64" spans="4:13" s="1" customFormat="1" ht="15">
      <c r="D64" s="66" t="s">
        <v>16</v>
      </c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75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75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75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75"/>
      <c r="E68" s="13"/>
      <c r="F68" s="13"/>
      <c r="G68" s="2"/>
      <c r="H68" s="2"/>
      <c r="I68" s="2"/>
      <c r="J68" s="2"/>
      <c r="K68" s="13"/>
      <c r="L68" s="2"/>
      <c r="M68" s="2"/>
    </row>
    <row r="69" spans="4:13" s="1" customFormat="1" ht="15">
      <c r="D69" s="75"/>
      <c r="E69" s="13"/>
      <c r="F69" s="13"/>
      <c r="G69" s="2"/>
      <c r="H69" s="2"/>
      <c r="I69" s="2"/>
      <c r="J69" s="2"/>
      <c r="K69" s="13"/>
      <c r="L69" s="2"/>
      <c r="M69" s="2"/>
    </row>
    <row r="70" spans="4:13" ht="15">
      <c r="D70" s="75"/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  <row r="72" spans="5:13" ht="15">
      <c r="E72" s="11"/>
      <c r="F72" s="11"/>
      <c r="G72" s="8"/>
      <c r="H72" s="8"/>
      <c r="I72" s="8"/>
      <c r="J72" s="8"/>
      <c r="K72" s="11"/>
      <c r="L72" s="8"/>
      <c r="M72" s="8"/>
    </row>
  </sheetData>
  <sheetProtection/>
  <mergeCells count="57">
    <mergeCell ref="J59:J60"/>
    <mergeCell ref="K59:K60"/>
    <mergeCell ref="L59:L60"/>
    <mergeCell ref="F55:F56"/>
    <mergeCell ref="F59:F60"/>
    <mergeCell ref="G59:G60"/>
    <mergeCell ref="H59:H60"/>
    <mergeCell ref="I59:I60"/>
    <mergeCell ref="C59:C60"/>
    <mergeCell ref="D60:D61"/>
    <mergeCell ref="E59:E60"/>
    <mergeCell ref="G55:G56"/>
    <mergeCell ref="H55:H56"/>
    <mergeCell ref="I55:I56"/>
    <mergeCell ref="C55:C56"/>
    <mergeCell ref="D56:D57"/>
    <mergeCell ref="E55:E56"/>
    <mergeCell ref="C26:C27"/>
    <mergeCell ref="E26:E27"/>
    <mergeCell ref="F26:F27"/>
    <mergeCell ref="K55:K56"/>
    <mergeCell ref="L55:L56"/>
    <mergeCell ref="J55:J56"/>
    <mergeCell ref="G26:G27"/>
    <mergeCell ref="M26:M27"/>
    <mergeCell ref="H26:H27"/>
    <mergeCell ref="I26:I27"/>
    <mergeCell ref="J26:J27"/>
    <mergeCell ref="K13:K14"/>
    <mergeCell ref="L13:L14"/>
    <mergeCell ref="K26:K27"/>
    <mergeCell ref="L26:L27"/>
    <mergeCell ref="G13:G14"/>
    <mergeCell ref="H13:H14"/>
    <mergeCell ref="I13:I14"/>
    <mergeCell ref="J13:J14"/>
    <mergeCell ref="C13:C14"/>
    <mergeCell ref="D13:D14"/>
    <mergeCell ref="E13:E14"/>
    <mergeCell ref="F13:F14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252" t="s">
        <v>238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254" t="s">
        <v>492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>
      <c r="A5" s="255" t="s">
        <v>4</v>
      </c>
      <c r="B5" s="255" t="s">
        <v>5</v>
      </c>
      <c r="C5" s="255" t="s">
        <v>95</v>
      </c>
      <c r="D5" s="258" t="s">
        <v>239</v>
      </c>
      <c r="E5" s="258"/>
      <c r="F5" s="258"/>
      <c r="G5" s="258"/>
      <c r="H5" s="258"/>
      <c r="I5" s="258"/>
      <c r="J5" s="258"/>
      <c r="K5" s="258"/>
      <c r="L5" s="258"/>
    </row>
    <row r="6" spans="1:12" ht="15">
      <c r="A6" s="256"/>
      <c r="B6" s="256"/>
      <c r="C6" s="256"/>
      <c r="D6" s="258" t="s">
        <v>96</v>
      </c>
      <c r="E6" s="258"/>
      <c r="F6" s="258"/>
      <c r="G6" s="258" t="s">
        <v>9</v>
      </c>
      <c r="H6" s="258"/>
      <c r="I6" s="258"/>
      <c r="J6" s="258"/>
      <c r="K6" s="258"/>
      <c r="L6" s="258"/>
    </row>
    <row r="7" spans="1:12" ht="85.5" customHeight="1">
      <c r="A7" s="256"/>
      <c r="B7" s="256"/>
      <c r="C7" s="256"/>
      <c r="D7" s="258"/>
      <c r="E7" s="258"/>
      <c r="F7" s="258"/>
      <c r="G7" s="258" t="s">
        <v>240</v>
      </c>
      <c r="H7" s="258"/>
      <c r="I7" s="258"/>
      <c r="J7" s="258" t="s">
        <v>241</v>
      </c>
      <c r="K7" s="258"/>
      <c r="L7" s="258"/>
    </row>
    <row r="8" spans="1:12" ht="90">
      <c r="A8" s="257"/>
      <c r="B8" s="257"/>
      <c r="C8" s="257"/>
      <c r="D8" s="116" t="s">
        <v>318</v>
      </c>
      <c r="E8" s="116" t="s">
        <v>319</v>
      </c>
      <c r="F8" s="116" t="s">
        <v>320</v>
      </c>
      <c r="G8" s="116" t="s">
        <v>318</v>
      </c>
      <c r="H8" s="116" t="s">
        <v>319</v>
      </c>
      <c r="I8" s="116" t="s">
        <v>320</v>
      </c>
      <c r="J8" s="116" t="s">
        <v>318</v>
      </c>
      <c r="K8" s="116" t="s">
        <v>321</v>
      </c>
      <c r="L8" s="116" t="s">
        <v>320</v>
      </c>
    </row>
    <row r="9" spans="1:12" ht="15">
      <c r="A9" s="117" t="s">
        <v>166</v>
      </c>
      <c r="B9" s="117" t="s">
        <v>170</v>
      </c>
      <c r="C9" s="117" t="s">
        <v>177</v>
      </c>
      <c r="D9" s="117" t="s">
        <v>242</v>
      </c>
      <c r="E9" s="117" t="s">
        <v>243</v>
      </c>
      <c r="F9" s="117" t="s">
        <v>244</v>
      </c>
      <c r="G9" s="117" t="s">
        <v>245</v>
      </c>
      <c r="H9" s="117" t="s">
        <v>246</v>
      </c>
      <c r="I9" s="117" t="s">
        <v>247</v>
      </c>
      <c r="J9" s="117"/>
      <c r="K9" s="117" t="s">
        <v>87</v>
      </c>
      <c r="L9" s="117" t="s">
        <v>248</v>
      </c>
    </row>
    <row r="10" spans="1:12" ht="69.75" customHeight="1">
      <c r="A10" s="118" t="s">
        <v>249</v>
      </c>
      <c r="B10" s="117" t="s">
        <v>102</v>
      </c>
      <c r="C10" s="116" t="s">
        <v>139</v>
      </c>
      <c r="D10" s="119">
        <f>G25+D11</f>
        <v>1589494.2500000002</v>
      </c>
      <c r="E10" s="120">
        <f aca="true" t="shared" si="0" ref="E10:J10">SUM(E11+E25)</f>
        <v>1732500</v>
      </c>
      <c r="F10" s="120">
        <f t="shared" si="0"/>
        <v>1732500</v>
      </c>
      <c r="G10" s="121">
        <f t="shared" si="0"/>
        <v>1586140.1600000001</v>
      </c>
      <c r="H10" s="120">
        <f>SUM(H11+H25)</f>
        <v>1732500</v>
      </c>
      <c r="I10" s="120">
        <f t="shared" si="0"/>
        <v>1732500</v>
      </c>
      <c r="J10" s="121">
        <f t="shared" si="0"/>
        <v>0</v>
      </c>
      <c r="K10" s="120">
        <f>SUM(K11+K25)</f>
        <v>0</v>
      </c>
      <c r="L10" s="120">
        <f>SUM(L11+L25)</f>
        <v>0</v>
      </c>
    </row>
    <row r="11" spans="1:12" ht="96" customHeight="1">
      <c r="A11" s="118" t="s">
        <v>250</v>
      </c>
      <c r="B11" s="117" t="s">
        <v>251</v>
      </c>
      <c r="C11" s="116" t="s">
        <v>139</v>
      </c>
      <c r="D11" s="119">
        <v>3354.0899999999997</v>
      </c>
      <c r="E11" s="119">
        <f>H11+K11</f>
        <v>0</v>
      </c>
      <c r="F11" s="119"/>
      <c r="G11" s="121">
        <f>G12+G13+G14+G15+G16+G17+G18+G19+G20+G21+G22+G23+G24</f>
        <v>0</v>
      </c>
      <c r="H11" s="122">
        <v>0</v>
      </c>
      <c r="I11" s="122">
        <v>0</v>
      </c>
      <c r="J11" s="123">
        <v>0</v>
      </c>
      <c r="K11" s="123">
        <v>0</v>
      </c>
      <c r="L11" s="123">
        <v>0</v>
      </c>
    </row>
    <row r="12" spans="1:12" ht="29.25" customHeight="1">
      <c r="A12" s="118" t="s">
        <v>252</v>
      </c>
      <c r="B12" s="117" t="s">
        <v>253</v>
      </c>
      <c r="C12" s="116">
        <v>2018</v>
      </c>
      <c r="D12" s="122">
        <v>88.35</v>
      </c>
      <c r="E12" s="124"/>
      <c r="F12" s="163"/>
      <c r="G12" s="125">
        <v>0</v>
      </c>
      <c r="H12" s="122">
        <v>0</v>
      </c>
      <c r="I12" s="122">
        <v>0</v>
      </c>
      <c r="J12" s="122"/>
      <c r="K12" s="123"/>
      <c r="L12" s="123"/>
    </row>
    <row r="13" spans="1:12" ht="30">
      <c r="A13" s="118" t="s">
        <v>254</v>
      </c>
      <c r="B13" s="117" t="s">
        <v>255</v>
      </c>
      <c r="C13" s="189">
        <v>2018</v>
      </c>
      <c r="D13" s="122">
        <v>3265.74</v>
      </c>
      <c r="E13" s="124"/>
      <c r="F13" s="163"/>
      <c r="G13" s="125">
        <v>0</v>
      </c>
      <c r="H13" s="122">
        <v>0</v>
      </c>
      <c r="I13" s="122">
        <v>0</v>
      </c>
      <c r="J13" s="122"/>
      <c r="K13" s="123"/>
      <c r="L13" s="123"/>
    </row>
    <row r="14" spans="1:12" ht="38.25" customHeight="1">
      <c r="A14" s="118" t="s">
        <v>256</v>
      </c>
      <c r="B14" s="117" t="s">
        <v>257</v>
      </c>
      <c r="C14" s="189">
        <v>2018</v>
      </c>
      <c r="D14" s="122"/>
      <c r="E14" s="124"/>
      <c r="F14" s="124"/>
      <c r="G14" s="125"/>
      <c r="H14" s="122">
        <v>0</v>
      </c>
      <c r="I14" s="122">
        <v>0</v>
      </c>
      <c r="J14" s="122"/>
      <c r="K14" s="123"/>
      <c r="L14" s="123"/>
    </row>
    <row r="15" spans="1:12" ht="36.75" customHeight="1">
      <c r="A15" s="118" t="s">
        <v>258</v>
      </c>
      <c r="B15" s="117" t="s">
        <v>259</v>
      </c>
      <c r="C15" s="189">
        <v>2018</v>
      </c>
      <c r="D15" s="122"/>
      <c r="E15" s="124"/>
      <c r="F15" s="124"/>
      <c r="G15" s="125">
        <v>0</v>
      </c>
      <c r="H15" s="122">
        <v>0</v>
      </c>
      <c r="I15" s="122">
        <v>0</v>
      </c>
      <c r="J15" s="122"/>
      <c r="K15" s="123"/>
      <c r="L15" s="123"/>
    </row>
    <row r="16" spans="1:12" ht="30">
      <c r="A16" s="118" t="s">
        <v>260</v>
      </c>
      <c r="B16" s="117" t="s">
        <v>261</v>
      </c>
      <c r="C16" s="189">
        <v>2018</v>
      </c>
      <c r="D16" s="122"/>
      <c r="E16" s="124"/>
      <c r="F16" s="124"/>
      <c r="G16" s="125">
        <v>0</v>
      </c>
      <c r="H16" s="122">
        <v>0</v>
      </c>
      <c r="I16" s="122">
        <v>0</v>
      </c>
      <c r="J16" s="122"/>
      <c r="K16" s="123"/>
      <c r="L16" s="123"/>
    </row>
    <row r="17" spans="1:12" ht="15">
      <c r="A17" s="118" t="s">
        <v>262</v>
      </c>
      <c r="B17" s="117" t="s">
        <v>263</v>
      </c>
      <c r="C17" s="189">
        <v>2018</v>
      </c>
      <c r="D17" s="122"/>
      <c r="E17" s="124"/>
      <c r="F17" s="124"/>
      <c r="G17" s="125">
        <v>0</v>
      </c>
      <c r="H17" s="122">
        <v>0</v>
      </c>
      <c r="I17" s="122">
        <v>0</v>
      </c>
      <c r="J17" s="122"/>
      <c r="K17" s="123"/>
      <c r="L17" s="123"/>
    </row>
    <row r="18" spans="1:12" ht="42.75" customHeight="1">
      <c r="A18" s="118" t="s">
        <v>264</v>
      </c>
      <c r="B18" s="117" t="s">
        <v>265</v>
      </c>
      <c r="C18" s="189">
        <v>2018</v>
      </c>
      <c r="D18" s="122"/>
      <c r="E18" s="124"/>
      <c r="F18" s="124"/>
      <c r="G18" s="125">
        <v>0</v>
      </c>
      <c r="H18" s="122">
        <v>0</v>
      </c>
      <c r="I18" s="122">
        <v>0</v>
      </c>
      <c r="J18" s="122"/>
      <c r="K18" s="123"/>
      <c r="L18" s="123"/>
    </row>
    <row r="19" spans="1:12" ht="81" customHeight="1">
      <c r="A19" s="118" t="s">
        <v>266</v>
      </c>
      <c r="B19" s="117" t="s">
        <v>267</v>
      </c>
      <c r="C19" s="189">
        <v>2018</v>
      </c>
      <c r="D19" s="122"/>
      <c r="E19" s="124"/>
      <c r="F19" s="124"/>
      <c r="G19" s="125">
        <v>0</v>
      </c>
      <c r="H19" s="122">
        <v>0</v>
      </c>
      <c r="I19" s="122">
        <v>0</v>
      </c>
      <c r="J19" s="122"/>
      <c r="K19" s="123"/>
      <c r="L19" s="123"/>
    </row>
    <row r="20" spans="1:12" ht="73.5" customHeight="1">
      <c r="A20" s="118" t="s">
        <v>268</v>
      </c>
      <c r="B20" s="117" t="s">
        <v>269</v>
      </c>
      <c r="C20" s="189">
        <v>2018</v>
      </c>
      <c r="D20" s="122"/>
      <c r="E20" s="124"/>
      <c r="F20" s="124"/>
      <c r="G20" s="125">
        <v>0</v>
      </c>
      <c r="H20" s="122">
        <v>0</v>
      </c>
      <c r="I20" s="122">
        <v>0</v>
      </c>
      <c r="J20" s="122"/>
      <c r="K20" s="123"/>
      <c r="L20" s="123"/>
    </row>
    <row r="21" spans="1:12" ht="79.5" customHeight="1">
      <c r="A21" s="118" t="s">
        <v>270</v>
      </c>
      <c r="B21" s="117" t="s">
        <v>271</v>
      </c>
      <c r="C21" s="189">
        <v>2018</v>
      </c>
      <c r="D21" s="122"/>
      <c r="E21" s="124"/>
      <c r="F21" s="124"/>
      <c r="G21" s="125">
        <v>0</v>
      </c>
      <c r="H21" s="122">
        <v>0</v>
      </c>
      <c r="I21" s="122">
        <v>0</v>
      </c>
      <c r="J21" s="122"/>
      <c r="K21" s="123"/>
      <c r="L21" s="123"/>
    </row>
    <row r="22" spans="1:12" ht="75.75" customHeight="1">
      <c r="A22" s="118" t="s">
        <v>272</v>
      </c>
      <c r="B22" s="117" t="s">
        <v>273</v>
      </c>
      <c r="C22" s="189">
        <v>2018</v>
      </c>
      <c r="D22" s="122"/>
      <c r="E22" s="124"/>
      <c r="F22" s="124"/>
      <c r="G22" s="125">
        <v>0</v>
      </c>
      <c r="H22" s="122">
        <v>0</v>
      </c>
      <c r="I22" s="122">
        <v>0</v>
      </c>
      <c r="J22" s="122"/>
      <c r="K22" s="123"/>
      <c r="L22" s="123"/>
    </row>
    <row r="23" spans="1:12" ht="28.5" customHeight="1">
      <c r="A23" s="118" t="s">
        <v>274</v>
      </c>
      <c r="B23" s="117" t="s">
        <v>275</v>
      </c>
      <c r="C23" s="189">
        <v>2018</v>
      </c>
      <c r="D23" s="122"/>
      <c r="E23" s="124"/>
      <c r="F23" s="124"/>
      <c r="G23" s="125">
        <v>0</v>
      </c>
      <c r="H23" s="122">
        <v>0</v>
      </c>
      <c r="I23" s="122">
        <v>0</v>
      </c>
      <c r="J23" s="122"/>
      <c r="K23" s="123"/>
      <c r="L23" s="123"/>
    </row>
    <row r="24" spans="1:12" ht="29.25" customHeight="1">
      <c r="A24" s="118" t="s">
        <v>276</v>
      </c>
      <c r="B24" s="117" t="s">
        <v>277</v>
      </c>
      <c r="C24" s="189">
        <v>2018</v>
      </c>
      <c r="D24" s="122"/>
      <c r="E24" s="124"/>
      <c r="F24" s="124"/>
      <c r="G24" s="125">
        <v>0</v>
      </c>
      <c r="H24" s="122">
        <v>0</v>
      </c>
      <c r="I24" s="122">
        <v>0</v>
      </c>
      <c r="J24" s="122"/>
      <c r="K24" s="123"/>
      <c r="L24" s="123"/>
    </row>
    <row r="25" spans="1:12" ht="78.75" customHeight="1">
      <c r="A25" s="118" t="s">
        <v>278</v>
      </c>
      <c r="B25" s="117" t="s">
        <v>208</v>
      </c>
      <c r="C25" s="116">
        <v>2019</v>
      </c>
      <c r="D25" s="126">
        <f>G25+J25</f>
        <v>1586140.1600000001</v>
      </c>
      <c r="E25" s="120">
        <f>H25+K25</f>
        <v>1732500</v>
      </c>
      <c r="F25" s="120">
        <f>I25+L25</f>
        <v>1732500</v>
      </c>
      <c r="G25" s="121">
        <f aca="true" t="shared" si="1" ref="G25:L25">SUM(G26:G49)</f>
        <v>1586140.1600000001</v>
      </c>
      <c r="H25" s="120">
        <f t="shared" si="1"/>
        <v>1732500</v>
      </c>
      <c r="I25" s="120">
        <f t="shared" si="1"/>
        <v>1732500</v>
      </c>
      <c r="J25" s="120">
        <f t="shared" si="1"/>
        <v>0</v>
      </c>
      <c r="K25" s="120">
        <f t="shared" si="1"/>
        <v>0</v>
      </c>
      <c r="L25" s="120">
        <f t="shared" si="1"/>
        <v>0</v>
      </c>
    </row>
    <row r="26" spans="1:12" ht="22.5" customHeight="1">
      <c r="A26" s="118" t="s">
        <v>252</v>
      </c>
      <c r="B26" s="117" t="s">
        <v>279</v>
      </c>
      <c r="C26" s="189">
        <v>2019</v>
      </c>
      <c r="D26" s="124"/>
      <c r="E26" s="124"/>
      <c r="F26" s="124"/>
      <c r="G26" s="127">
        <v>49369.26</v>
      </c>
      <c r="H26" s="127">
        <v>55600</v>
      </c>
      <c r="I26" s="127">
        <v>55600</v>
      </c>
      <c r="J26" s="122"/>
      <c r="K26" s="122"/>
      <c r="L26" s="122"/>
    </row>
    <row r="27" spans="1:12" ht="31.5" customHeight="1">
      <c r="A27" s="118" t="s">
        <v>254</v>
      </c>
      <c r="B27" s="117" t="s">
        <v>280</v>
      </c>
      <c r="C27" s="189">
        <v>2019</v>
      </c>
      <c r="D27" s="124"/>
      <c r="E27" s="124"/>
      <c r="F27" s="124"/>
      <c r="G27" s="127">
        <f>346866.87</f>
        <v>346866.87</v>
      </c>
      <c r="H27" s="127">
        <v>361700</v>
      </c>
      <c r="I27" s="127">
        <v>361700</v>
      </c>
      <c r="J27" s="122"/>
      <c r="K27" s="122"/>
      <c r="L27" s="122"/>
    </row>
    <row r="28" spans="1:12" ht="34.5" customHeight="1">
      <c r="A28" s="118" t="s">
        <v>256</v>
      </c>
      <c r="B28" s="117" t="s">
        <v>281</v>
      </c>
      <c r="C28" s="189">
        <v>2019</v>
      </c>
      <c r="D28" s="124"/>
      <c r="E28" s="124"/>
      <c r="F28" s="124"/>
      <c r="G28" s="127">
        <f>181600-34800-7672</f>
        <v>139128</v>
      </c>
      <c r="H28" s="127">
        <v>181600</v>
      </c>
      <c r="I28" s="127">
        <v>181600</v>
      </c>
      <c r="J28" s="122"/>
      <c r="K28" s="122"/>
      <c r="L28" s="122"/>
    </row>
    <row r="29" spans="1:12" ht="15">
      <c r="A29" s="118" t="s">
        <v>282</v>
      </c>
      <c r="B29" s="117" t="s">
        <v>283</v>
      </c>
      <c r="C29" s="189">
        <v>2019</v>
      </c>
      <c r="D29" s="124"/>
      <c r="E29" s="124"/>
      <c r="F29" s="124"/>
      <c r="G29" s="127">
        <v>75838</v>
      </c>
      <c r="H29" s="127">
        <v>85800</v>
      </c>
      <c r="I29" s="127">
        <v>85800</v>
      </c>
      <c r="J29" s="122"/>
      <c r="K29" s="122"/>
      <c r="L29" s="122"/>
    </row>
    <row r="30" spans="1:12" ht="70.5" customHeight="1">
      <c r="A30" s="118" t="s">
        <v>284</v>
      </c>
      <c r="B30" s="117" t="s">
        <v>285</v>
      </c>
      <c r="C30" s="189">
        <v>2019</v>
      </c>
      <c r="D30" s="124"/>
      <c r="E30" s="124"/>
      <c r="F30" s="124"/>
      <c r="G30" s="127">
        <v>12000</v>
      </c>
      <c r="H30" s="127">
        <v>12000</v>
      </c>
      <c r="I30" s="127">
        <v>12000</v>
      </c>
      <c r="J30" s="122"/>
      <c r="K30" s="122"/>
      <c r="L30" s="122"/>
    </row>
    <row r="31" spans="1:12" ht="38.25" customHeight="1">
      <c r="A31" s="118" t="s">
        <v>258</v>
      </c>
      <c r="B31" s="117" t="s">
        <v>286</v>
      </c>
      <c r="C31" s="189">
        <v>2019</v>
      </c>
      <c r="D31" s="124"/>
      <c r="E31" s="124"/>
      <c r="F31" s="124"/>
      <c r="G31" s="127">
        <v>0</v>
      </c>
      <c r="H31" s="127">
        <v>0</v>
      </c>
      <c r="I31" s="127">
        <v>0</v>
      </c>
      <c r="J31" s="122"/>
      <c r="K31" s="122"/>
      <c r="L31" s="122"/>
    </row>
    <row r="32" spans="1:12" ht="36.75" customHeight="1">
      <c r="A32" s="118" t="s">
        <v>260</v>
      </c>
      <c r="B32" s="117" t="s">
        <v>287</v>
      </c>
      <c r="C32" s="189">
        <v>2019</v>
      </c>
      <c r="D32" s="124"/>
      <c r="E32" s="124"/>
      <c r="F32" s="124"/>
      <c r="G32" s="127"/>
      <c r="H32" s="127"/>
      <c r="I32" s="127"/>
      <c r="J32" s="122"/>
      <c r="K32" s="122"/>
      <c r="L32" s="122"/>
    </row>
    <row r="33" spans="1:12" ht="15">
      <c r="A33" s="118" t="s">
        <v>262</v>
      </c>
      <c r="B33" s="117" t="s">
        <v>288</v>
      </c>
      <c r="C33" s="189">
        <v>2019</v>
      </c>
      <c r="D33" s="124"/>
      <c r="E33" s="124"/>
      <c r="F33" s="124"/>
      <c r="G33" s="127">
        <v>42000</v>
      </c>
      <c r="H33" s="127">
        <v>42000</v>
      </c>
      <c r="I33" s="127">
        <v>42000</v>
      </c>
      <c r="J33" s="122"/>
      <c r="K33" s="122"/>
      <c r="L33" s="122"/>
    </row>
    <row r="34" spans="1:12" ht="48" customHeight="1">
      <c r="A34" s="118" t="s">
        <v>264</v>
      </c>
      <c r="B34" s="117" t="s">
        <v>289</v>
      </c>
      <c r="C34" s="189">
        <v>2019</v>
      </c>
      <c r="D34" s="122"/>
      <c r="E34" s="124"/>
      <c r="F34" s="124"/>
      <c r="G34" s="127"/>
      <c r="H34" s="127"/>
      <c r="I34" s="127"/>
      <c r="J34" s="122"/>
      <c r="K34" s="122"/>
      <c r="L34" s="122"/>
    </row>
    <row r="35" spans="1:12" ht="51" customHeight="1">
      <c r="A35" s="118" t="s">
        <v>266</v>
      </c>
      <c r="B35" s="117" t="s">
        <v>290</v>
      </c>
      <c r="C35" s="189">
        <v>2019</v>
      </c>
      <c r="D35" s="124"/>
      <c r="E35" s="124"/>
      <c r="F35" s="124"/>
      <c r="G35" s="127">
        <f>70000+146809.61-6.34+7500-3354.09</f>
        <v>220949.18</v>
      </c>
      <c r="H35" s="127">
        <v>70000</v>
      </c>
      <c r="I35" s="127">
        <v>70000</v>
      </c>
      <c r="J35" s="122"/>
      <c r="K35" s="122"/>
      <c r="L35" s="122"/>
    </row>
    <row r="36" spans="1:12" ht="33" customHeight="1">
      <c r="A36" s="118" t="s">
        <v>291</v>
      </c>
      <c r="B36" s="117" t="s">
        <v>292</v>
      </c>
      <c r="C36" s="189">
        <v>2019</v>
      </c>
      <c r="D36" s="124"/>
      <c r="E36" s="124"/>
      <c r="F36" s="124"/>
      <c r="G36" s="127">
        <v>168000</v>
      </c>
      <c r="H36" s="127">
        <v>250800</v>
      </c>
      <c r="I36" s="127">
        <v>250800</v>
      </c>
      <c r="J36" s="122"/>
      <c r="K36" s="122"/>
      <c r="L36" s="122"/>
    </row>
    <row r="37" spans="1:12" ht="30">
      <c r="A37" s="118" t="s">
        <v>293</v>
      </c>
      <c r="B37" s="117" t="s">
        <v>294</v>
      </c>
      <c r="C37" s="189">
        <v>2019</v>
      </c>
      <c r="D37" s="124"/>
      <c r="E37" s="124"/>
      <c r="F37" s="124"/>
      <c r="G37" s="127">
        <v>0</v>
      </c>
      <c r="H37" s="127">
        <v>0</v>
      </c>
      <c r="I37" s="127">
        <v>0</v>
      </c>
      <c r="J37" s="122"/>
      <c r="K37" s="122"/>
      <c r="L37" s="122"/>
    </row>
    <row r="38" spans="1:12" ht="15">
      <c r="A38" s="118" t="s">
        <v>295</v>
      </c>
      <c r="B38" s="117" t="s">
        <v>296</v>
      </c>
      <c r="C38" s="189">
        <v>2019</v>
      </c>
      <c r="D38" s="124"/>
      <c r="E38" s="124"/>
      <c r="F38" s="124"/>
      <c r="G38" s="127"/>
      <c r="H38" s="127"/>
      <c r="I38" s="127"/>
      <c r="J38" s="122"/>
      <c r="K38" s="122"/>
      <c r="L38" s="122"/>
    </row>
    <row r="39" spans="1:12" ht="30">
      <c r="A39" s="118" t="s">
        <v>489</v>
      </c>
      <c r="B39" s="117" t="s">
        <v>297</v>
      </c>
      <c r="C39" s="189">
        <v>2019</v>
      </c>
      <c r="D39" s="124"/>
      <c r="E39" s="124"/>
      <c r="F39" s="124"/>
      <c r="G39" s="127">
        <v>10450</v>
      </c>
      <c r="H39" s="127"/>
      <c r="I39" s="127"/>
      <c r="J39" s="122"/>
      <c r="K39" s="122"/>
      <c r="L39" s="122"/>
    </row>
    <row r="40" spans="1:12" ht="26.25" customHeight="1">
      <c r="A40" s="118" t="s">
        <v>298</v>
      </c>
      <c r="B40" s="117" t="s">
        <v>299</v>
      </c>
      <c r="C40" s="189">
        <v>2019</v>
      </c>
      <c r="D40" s="124"/>
      <c r="E40" s="124"/>
      <c r="F40" s="124"/>
      <c r="G40" s="127">
        <f>247100-40000-12484-11450-75954.22</f>
        <v>107211.78</v>
      </c>
      <c r="H40" s="127">
        <v>247100</v>
      </c>
      <c r="I40" s="127">
        <v>247100</v>
      </c>
      <c r="J40" s="122"/>
      <c r="K40" s="122"/>
      <c r="L40" s="122"/>
    </row>
    <row r="41" spans="1:12" ht="15">
      <c r="A41" s="118" t="s">
        <v>300</v>
      </c>
      <c r="B41" s="117" t="s">
        <v>301</v>
      </c>
      <c r="C41" s="189">
        <v>2019</v>
      </c>
      <c r="D41" s="124"/>
      <c r="E41" s="124"/>
      <c r="F41" s="124"/>
      <c r="G41" s="127">
        <v>207102.07</v>
      </c>
      <c r="H41" s="128">
        <v>169000</v>
      </c>
      <c r="I41" s="128">
        <v>169000</v>
      </c>
      <c r="J41" s="122"/>
      <c r="K41" s="122"/>
      <c r="L41" s="122"/>
    </row>
    <row r="42" spans="1:12" ht="45">
      <c r="A42" s="118" t="s">
        <v>302</v>
      </c>
      <c r="B42" s="117" t="s">
        <v>303</v>
      </c>
      <c r="C42" s="189">
        <v>2019</v>
      </c>
      <c r="D42" s="124"/>
      <c r="E42" s="124"/>
      <c r="F42" s="124"/>
      <c r="G42" s="127">
        <f>16629.06-4000-6537.35-6091.71</f>
        <v>0</v>
      </c>
      <c r="H42" s="127">
        <f>16629.06-4000-6537.35-6091.71</f>
        <v>0</v>
      </c>
      <c r="I42" s="128">
        <v>0</v>
      </c>
      <c r="J42" s="122"/>
      <c r="K42" s="122"/>
      <c r="L42" s="122"/>
    </row>
    <row r="43" spans="1:12" ht="30">
      <c r="A43" s="118" t="s">
        <v>304</v>
      </c>
      <c r="B43" s="117" t="s">
        <v>305</v>
      </c>
      <c r="C43" s="189">
        <v>2019</v>
      </c>
      <c r="D43" s="124"/>
      <c r="E43" s="124"/>
      <c r="F43" s="124"/>
      <c r="G43" s="128"/>
      <c r="H43" s="128"/>
      <c r="I43" s="128"/>
      <c r="J43" s="122"/>
      <c r="K43" s="122"/>
      <c r="L43" s="122"/>
    </row>
    <row r="44" spans="1:12" ht="45">
      <c r="A44" s="118" t="s">
        <v>306</v>
      </c>
      <c r="B44" s="117" t="s">
        <v>307</v>
      </c>
      <c r="C44" s="189">
        <v>2019</v>
      </c>
      <c r="D44" s="124"/>
      <c r="E44" s="124"/>
      <c r="F44" s="124"/>
      <c r="G44" s="128">
        <v>0</v>
      </c>
      <c r="H44" s="128">
        <v>0</v>
      </c>
      <c r="I44" s="128">
        <v>0</v>
      </c>
      <c r="J44" s="122"/>
      <c r="K44" s="122"/>
      <c r="L44" s="122"/>
    </row>
    <row r="45" spans="1:12" ht="30">
      <c r="A45" s="118" t="s">
        <v>308</v>
      </c>
      <c r="B45" s="117" t="s">
        <v>309</v>
      </c>
      <c r="C45" s="189">
        <v>2019</v>
      </c>
      <c r="D45" s="124"/>
      <c r="E45" s="124"/>
      <c r="F45" s="124"/>
      <c r="G45" s="128">
        <f>96000+325</f>
        <v>96325</v>
      </c>
      <c r="H45" s="128">
        <v>96000</v>
      </c>
      <c r="I45" s="128">
        <v>96000</v>
      </c>
      <c r="J45" s="122"/>
      <c r="K45" s="122"/>
      <c r="L45" s="122"/>
    </row>
    <row r="46" spans="1:12" ht="30">
      <c r="A46" s="118" t="s">
        <v>310</v>
      </c>
      <c r="B46" s="117" t="s">
        <v>311</v>
      </c>
      <c r="C46" s="189">
        <v>2019</v>
      </c>
      <c r="D46" s="124"/>
      <c r="E46" s="124"/>
      <c r="F46" s="124"/>
      <c r="G46" s="128">
        <v>39100</v>
      </c>
      <c r="H46" s="128">
        <v>39100</v>
      </c>
      <c r="I46" s="128">
        <v>39100</v>
      </c>
      <c r="J46" s="122"/>
      <c r="K46" s="122"/>
      <c r="L46" s="122"/>
    </row>
    <row r="47" spans="1:12" ht="75">
      <c r="A47" s="118" t="s">
        <v>312</v>
      </c>
      <c r="B47" s="117" t="s">
        <v>313</v>
      </c>
      <c r="C47" s="189">
        <v>2019</v>
      </c>
      <c r="D47" s="124"/>
      <c r="E47" s="124"/>
      <c r="F47" s="124"/>
      <c r="G47" s="128">
        <v>40000</v>
      </c>
      <c r="H47" s="128">
        <v>40000</v>
      </c>
      <c r="I47" s="128">
        <v>40000</v>
      </c>
      <c r="J47" s="122"/>
      <c r="K47" s="122"/>
      <c r="L47" s="122"/>
    </row>
    <row r="48" spans="1:12" ht="30">
      <c r="A48" s="118" t="s">
        <v>314</v>
      </c>
      <c r="B48" s="117" t="s">
        <v>315</v>
      </c>
      <c r="C48" s="189">
        <v>2019</v>
      </c>
      <c r="D48" s="124"/>
      <c r="E48" s="124"/>
      <c r="F48" s="124"/>
      <c r="G48" s="127">
        <f>73800-50000</f>
        <v>23800</v>
      </c>
      <c r="H48" s="127">
        <v>73800</v>
      </c>
      <c r="I48" s="128">
        <v>73800</v>
      </c>
      <c r="J48" s="122"/>
      <c r="K48" s="122"/>
      <c r="L48" s="122"/>
    </row>
    <row r="49" spans="1:12" ht="40.5" customHeight="1">
      <c r="A49" s="118" t="s">
        <v>316</v>
      </c>
      <c r="B49" s="117" t="s">
        <v>317</v>
      </c>
      <c r="C49" s="189">
        <v>2019</v>
      </c>
      <c r="D49" s="124"/>
      <c r="E49" s="124"/>
      <c r="F49" s="124"/>
      <c r="G49" s="128">
        <v>8000</v>
      </c>
      <c r="H49" s="128">
        <v>8000</v>
      </c>
      <c r="I49" s="128">
        <v>8000</v>
      </c>
      <c r="J49" s="122"/>
      <c r="K49" s="122"/>
      <c r="L49" s="122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269" t="s">
        <v>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</row>
    <row r="3" ht="3" customHeight="1"/>
    <row r="4" spans="1:70" s="37" customFormat="1" ht="14.25">
      <c r="A4" s="264" t="s">
        <v>65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5" spans="1:70" s="37" customFormat="1" ht="14.25">
      <c r="A5" s="264" t="s">
        <v>209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</row>
    <row r="6" spans="1:70" s="37" customFormat="1" ht="14.25">
      <c r="A6" s="264" t="s">
        <v>97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s="37" customFormat="1" ht="14.25">
      <c r="A7" s="190" t="s">
        <v>103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</row>
    <row r="8" ht="10.5" customHeight="1"/>
    <row r="9" spans="1:70" ht="55.5" customHeight="1">
      <c r="A9" s="265" t="s">
        <v>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7"/>
      <c r="AP9" s="265" t="s">
        <v>5</v>
      </c>
      <c r="AQ9" s="266"/>
      <c r="AR9" s="266"/>
      <c r="AS9" s="266"/>
      <c r="AT9" s="266"/>
      <c r="AU9" s="266"/>
      <c r="AV9" s="266"/>
      <c r="AW9" s="266"/>
      <c r="AX9" s="266"/>
      <c r="AY9" s="266"/>
      <c r="AZ9" s="267"/>
      <c r="BA9" s="265" t="s">
        <v>210</v>
      </c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</row>
    <row r="10" spans="1:70" s="34" customFormat="1" ht="12.75">
      <c r="A10" s="268">
        <v>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>
        <v>2</v>
      </c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>
        <v>3</v>
      </c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</row>
    <row r="11" spans="1:70" ht="15" customHeight="1">
      <c r="A11" s="259" t="s">
        <v>37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1"/>
      <c r="AP11" s="262" t="s">
        <v>105</v>
      </c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</row>
    <row r="12" spans="1:70" ht="15" customHeight="1">
      <c r="A12" s="259" t="s">
        <v>38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1"/>
      <c r="AP12" s="262" t="s">
        <v>106</v>
      </c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</row>
    <row r="13" spans="1:70" ht="15" customHeight="1">
      <c r="A13" s="259" t="s">
        <v>66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1"/>
      <c r="AP13" s="262" t="s">
        <v>107</v>
      </c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</row>
    <row r="14" spans="1:70" ht="15" customHeight="1">
      <c r="A14" s="259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1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</row>
    <row r="15" spans="1:70" ht="15" customHeight="1">
      <c r="A15" s="259" t="s">
        <v>67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1"/>
      <c r="AP15" s="262" t="s">
        <v>108</v>
      </c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</row>
    <row r="16" spans="1:70" ht="15" customHeigh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1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</row>
    <row r="18" spans="1:70" ht="12" customHeight="1">
      <c r="A18" s="269" t="s">
        <v>85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</row>
    <row r="20" ht="3" customHeight="1"/>
    <row r="21" spans="1:70" s="37" customFormat="1" ht="14.25">
      <c r="A21" s="270" t="s">
        <v>68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</row>
    <row r="22" ht="10.5" customHeight="1"/>
    <row r="23" spans="1:70" ht="44.25" customHeight="1">
      <c r="A23" s="265" t="s">
        <v>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7"/>
      <c r="AP23" s="265" t="s">
        <v>5</v>
      </c>
      <c r="AQ23" s="266"/>
      <c r="AR23" s="266"/>
      <c r="AS23" s="266"/>
      <c r="AT23" s="266"/>
      <c r="AU23" s="266"/>
      <c r="AV23" s="266"/>
      <c r="AW23" s="266"/>
      <c r="AX23" s="266"/>
      <c r="AY23" s="266"/>
      <c r="AZ23" s="267"/>
      <c r="BA23" s="265" t="s">
        <v>211</v>
      </c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7"/>
    </row>
    <row r="24" spans="1:70" s="34" customFormat="1" ht="12.75">
      <c r="A24" s="268">
        <v>1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>
        <v>2</v>
      </c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>
        <v>3</v>
      </c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</row>
    <row r="25" spans="1:70" ht="15" customHeight="1">
      <c r="A25" s="259" t="s">
        <v>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1"/>
      <c r="AP25" s="262" t="s">
        <v>105</v>
      </c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</row>
    <row r="26" spans="1:70" ht="73.5" customHeight="1">
      <c r="A26" s="259" t="s">
        <v>104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1"/>
      <c r="AP26" s="262" t="s">
        <v>106</v>
      </c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</row>
    <row r="27" spans="1:70" ht="31.5" customHeight="1">
      <c r="A27" s="259" t="s">
        <v>70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1"/>
      <c r="AP27" s="262" t="s">
        <v>107</v>
      </c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 t="s">
        <v>109</v>
      </c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</row>
    <row r="2" spans="1:167" s="17" customFormat="1" ht="9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 t="s">
        <v>110</v>
      </c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1:167" s="17" customFormat="1" ht="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 t="s">
        <v>111</v>
      </c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</row>
    <row r="4" spans="1:167" s="17" customFormat="1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 t="s">
        <v>112</v>
      </c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1:167" s="17" customFormat="1" ht="2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167" s="18" customFormat="1" ht="9" customHeight="1" hidden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104" t="s">
        <v>113</v>
      </c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17" customFormat="1" ht="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</row>
    <row r="8" spans="1:167" s="19" customFormat="1" ht="10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326" t="s">
        <v>114</v>
      </c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6"/>
    </row>
    <row r="9" spans="1:167" s="19" customFormat="1" ht="10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367" t="s">
        <v>212</v>
      </c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7"/>
      <c r="DZ9" s="367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</row>
    <row r="10" spans="1:167" s="17" customFormat="1" ht="9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291" t="s">
        <v>115</v>
      </c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</row>
    <row r="11" spans="1:167" s="19" customFormat="1" ht="10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367" t="s">
        <v>213</v>
      </c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</row>
    <row r="12" spans="1:167" s="17" customFormat="1" ht="9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290" t="s">
        <v>116</v>
      </c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</row>
    <row r="13" spans="1:167" s="19" customFormat="1" ht="1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79"/>
      <c r="CM13" s="79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9"/>
      <c r="DU13" s="79"/>
      <c r="DV13" s="79"/>
      <c r="DW13" s="79"/>
      <c r="DX13" s="79"/>
      <c r="DY13" s="277" t="s">
        <v>214</v>
      </c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</row>
    <row r="14" spans="1:167" s="17" customFormat="1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90" t="s">
        <v>88</v>
      </c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80"/>
      <c r="CM14" s="80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291" t="s">
        <v>89</v>
      </c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</row>
    <row r="15" spans="1:167" s="19" customFormat="1" ht="11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81" t="s">
        <v>90</v>
      </c>
      <c r="BQ15" s="273" t="s">
        <v>477</v>
      </c>
      <c r="BR15" s="273"/>
      <c r="BS15" s="273"/>
      <c r="BT15" s="273"/>
      <c r="BU15" s="273"/>
      <c r="BV15" s="366" t="s">
        <v>90</v>
      </c>
      <c r="BW15" s="366"/>
      <c r="BX15" s="273" t="s">
        <v>478</v>
      </c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385">
        <v>20</v>
      </c>
      <c r="CV15" s="385"/>
      <c r="CW15" s="385"/>
      <c r="CX15" s="385"/>
      <c r="CY15" s="274" t="s">
        <v>215</v>
      </c>
      <c r="CZ15" s="274"/>
      <c r="DA15" s="274"/>
      <c r="DB15" s="366" t="s">
        <v>91</v>
      </c>
      <c r="DC15" s="366"/>
      <c r="DD15" s="366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81"/>
    </row>
    <row r="16" spans="1:167" s="20" customFormat="1" ht="15" customHeight="1">
      <c r="A16" s="82"/>
      <c r="B16" s="377" t="s">
        <v>71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19" customFormat="1" ht="12" customHeight="1" thickBot="1">
      <c r="A17" s="21"/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78"/>
      <c r="EI17" s="83" t="s">
        <v>118</v>
      </c>
      <c r="EJ17" s="378" t="s">
        <v>215</v>
      </c>
      <c r="EK17" s="378"/>
      <c r="EL17" s="378"/>
      <c r="EM17" s="378"/>
      <c r="EN17" s="21" t="s">
        <v>119</v>
      </c>
      <c r="EO17" s="21"/>
      <c r="EP17" s="21"/>
      <c r="EQ17" s="21"/>
      <c r="ER17" s="78"/>
      <c r="ES17" s="78"/>
      <c r="ET17" s="78"/>
      <c r="EU17" s="78"/>
      <c r="EV17" s="78"/>
      <c r="EW17" s="78"/>
      <c r="EX17" s="78"/>
      <c r="EY17" s="78"/>
      <c r="EZ17" s="379" t="s">
        <v>82</v>
      </c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1"/>
    </row>
    <row r="18" spans="1:167" s="19" customFormat="1" ht="12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21"/>
      <c r="EC18" s="21"/>
      <c r="ED18" s="21"/>
      <c r="EE18" s="21"/>
      <c r="EF18" s="84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6"/>
      <c r="ET18" s="86"/>
      <c r="EU18" s="86"/>
      <c r="EV18" s="78"/>
      <c r="EW18" s="85"/>
      <c r="EX18" s="86" t="s">
        <v>120</v>
      </c>
      <c r="EY18" s="78"/>
      <c r="EZ18" s="382" t="s">
        <v>117</v>
      </c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4"/>
    </row>
    <row r="19" spans="1:167" s="1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81" t="s">
        <v>121</v>
      </c>
      <c r="AR19" s="273" t="s">
        <v>477</v>
      </c>
      <c r="AS19" s="273"/>
      <c r="AT19" s="273"/>
      <c r="AU19" s="273"/>
      <c r="AV19" s="273"/>
      <c r="AW19" s="366" t="s">
        <v>90</v>
      </c>
      <c r="AX19" s="366"/>
      <c r="AY19" s="273" t="s">
        <v>478</v>
      </c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385">
        <v>20</v>
      </c>
      <c r="BW19" s="385"/>
      <c r="BX19" s="385"/>
      <c r="BY19" s="385"/>
      <c r="BZ19" s="274" t="s">
        <v>215</v>
      </c>
      <c r="CA19" s="274"/>
      <c r="CB19" s="274"/>
      <c r="CC19" s="366" t="s">
        <v>91</v>
      </c>
      <c r="CD19" s="366"/>
      <c r="CE19" s="366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81"/>
      <c r="ES19" s="81"/>
      <c r="ET19" s="81"/>
      <c r="EU19" s="81"/>
      <c r="EV19" s="78"/>
      <c r="EW19" s="78"/>
      <c r="EX19" s="81" t="s">
        <v>92</v>
      </c>
      <c r="EY19" s="78"/>
      <c r="EZ19" s="363" t="s">
        <v>479</v>
      </c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5"/>
    </row>
    <row r="20" spans="1:167" s="19" customFormat="1" ht="10.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366" t="s">
        <v>482</v>
      </c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78"/>
      <c r="EN20" s="78"/>
      <c r="EO20" s="78"/>
      <c r="EP20" s="78"/>
      <c r="EQ20" s="78"/>
      <c r="ER20" s="81"/>
      <c r="ES20" s="81"/>
      <c r="ET20" s="81"/>
      <c r="EU20" s="81"/>
      <c r="EV20" s="78"/>
      <c r="EW20" s="78"/>
      <c r="EX20" s="81"/>
      <c r="EY20" s="78"/>
      <c r="EZ20" s="355" t="s">
        <v>216</v>
      </c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7"/>
    </row>
    <row r="21" spans="1:167" s="19" customFormat="1" ht="10.5" customHeight="1">
      <c r="A21" s="78" t="s">
        <v>123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8"/>
      <c r="AN21" s="78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78"/>
      <c r="EN21" s="78"/>
      <c r="EO21" s="78"/>
      <c r="EP21" s="78"/>
      <c r="EQ21" s="78"/>
      <c r="ER21" s="81"/>
      <c r="ES21" s="81"/>
      <c r="ET21" s="81"/>
      <c r="EU21" s="81"/>
      <c r="EV21" s="78"/>
      <c r="EW21" s="78"/>
      <c r="EX21" s="81" t="s">
        <v>93</v>
      </c>
      <c r="EY21" s="78"/>
      <c r="EZ21" s="361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362"/>
    </row>
    <row r="22" spans="1:167" s="19" customFormat="1" ht="3" customHeight="1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78"/>
      <c r="AT22" s="78"/>
      <c r="AU22" s="78"/>
      <c r="AV22" s="78"/>
      <c r="AW22" s="78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78"/>
      <c r="EK22" s="78"/>
      <c r="EL22" s="78"/>
      <c r="EM22" s="78"/>
      <c r="EN22" s="78"/>
      <c r="EO22" s="78"/>
      <c r="EP22" s="78"/>
      <c r="EQ22" s="78"/>
      <c r="ER22" s="81"/>
      <c r="ES22" s="81"/>
      <c r="ET22" s="81"/>
      <c r="EU22" s="81"/>
      <c r="EV22" s="78"/>
      <c r="EW22" s="78"/>
      <c r="EX22" s="81"/>
      <c r="EY22" s="78"/>
      <c r="EZ22" s="355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7"/>
    </row>
    <row r="23" spans="1:167" s="19" customFormat="1" ht="10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78"/>
      <c r="AN23" s="87"/>
      <c r="AO23" s="88" t="s">
        <v>83</v>
      </c>
      <c r="AP23" s="87"/>
      <c r="AQ23" s="87"/>
      <c r="AR23" s="87"/>
      <c r="AS23" s="78"/>
      <c r="AT23" s="78"/>
      <c r="AU23" s="78"/>
      <c r="AV23" s="78"/>
      <c r="AW23" s="78"/>
      <c r="AX23" s="78"/>
      <c r="AY23" s="371" t="s">
        <v>483</v>
      </c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3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78"/>
      <c r="EK23" s="78"/>
      <c r="EL23" s="78"/>
      <c r="EM23" s="78"/>
      <c r="EN23" s="78"/>
      <c r="EO23" s="78"/>
      <c r="EP23" s="78"/>
      <c r="EQ23" s="78"/>
      <c r="ER23" s="81"/>
      <c r="ES23" s="81"/>
      <c r="ET23" s="81"/>
      <c r="EU23" s="81"/>
      <c r="EV23" s="78"/>
      <c r="EW23" s="78"/>
      <c r="EX23" s="81" t="s">
        <v>124</v>
      </c>
      <c r="EY23" s="78"/>
      <c r="EZ23" s="368"/>
      <c r="FA23" s="369"/>
      <c r="FB23" s="369"/>
      <c r="FC23" s="369"/>
      <c r="FD23" s="369"/>
      <c r="FE23" s="369"/>
      <c r="FF23" s="369"/>
      <c r="FG23" s="369"/>
      <c r="FH23" s="369"/>
      <c r="FI23" s="369"/>
      <c r="FJ23" s="369"/>
      <c r="FK23" s="370"/>
    </row>
    <row r="24" spans="1:167" s="19" customFormat="1" ht="3" customHeight="1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78"/>
      <c r="AT24" s="78"/>
      <c r="AU24" s="78"/>
      <c r="AV24" s="78"/>
      <c r="AW24" s="78"/>
      <c r="AX24" s="78"/>
      <c r="AY24" s="374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6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78"/>
      <c r="EK24" s="78"/>
      <c r="EL24" s="78"/>
      <c r="EM24" s="78"/>
      <c r="EN24" s="78"/>
      <c r="EO24" s="78"/>
      <c r="EP24" s="78"/>
      <c r="EQ24" s="78"/>
      <c r="ER24" s="81"/>
      <c r="ES24" s="81"/>
      <c r="ET24" s="81"/>
      <c r="EU24" s="81"/>
      <c r="EV24" s="78"/>
      <c r="EW24" s="78"/>
      <c r="EX24" s="81"/>
      <c r="EY24" s="78"/>
      <c r="EZ24" s="361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362"/>
    </row>
    <row r="25" spans="1:167" s="19" customFormat="1" ht="10.5" customHeight="1">
      <c r="A25" s="78" t="s">
        <v>125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78"/>
      <c r="AG25" s="78"/>
      <c r="AH25" s="78"/>
      <c r="AI25" s="78"/>
      <c r="AJ25" s="78"/>
      <c r="AK25" s="78"/>
      <c r="AL25" s="78"/>
      <c r="AM25" s="78"/>
      <c r="AN25" s="78"/>
      <c r="AO25" s="354" t="s">
        <v>220</v>
      </c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78"/>
      <c r="EN25" s="78"/>
      <c r="EO25" s="78"/>
      <c r="EP25" s="78"/>
      <c r="EQ25" s="78"/>
      <c r="ER25" s="81"/>
      <c r="ES25" s="81"/>
      <c r="ET25" s="81"/>
      <c r="EU25" s="81"/>
      <c r="EV25" s="78"/>
      <c r="EW25" s="78"/>
      <c r="EX25" s="86" t="s">
        <v>126</v>
      </c>
      <c r="EY25" s="78"/>
      <c r="EZ25" s="363" t="s">
        <v>217</v>
      </c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5"/>
    </row>
    <row r="26" spans="1:167" s="19" customFormat="1" ht="10.5" customHeight="1">
      <c r="A26" s="78" t="s">
        <v>127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353" t="s">
        <v>221</v>
      </c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78"/>
      <c r="EN26" s="78"/>
      <c r="EO26" s="78"/>
      <c r="EP26" s="78"/>
      <c r="EQ26" s="78"/>
      <c r="ER26" s="81"/>
      <c r="ES26" s="81"/>
      <c r="ET26" s="81"/>
      <c r="EU26" s="81"/>
      <c r="EV26" s="78"/>
      <c r="EW26" s="78"/>
      <c r="EX26" s="81"/>
      <c r="EY26" s="78"/>
      <c r="EZ26" s="355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7"/>
    </row>
    <row r="27" spans="1:167" s="19" customFormat="1" ht="10.5" customHeight="1">
      <c r="A27" s="78" t="s">
        <v>128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  <c r="DT27" s="354"/>
      <c r="DU27" s="354"/>
      <c r="DV27" s="354"/>
      <c r="DW27" s="354"/>
      <c r="DX27" s="354"/>
      <c r="DY27" s="354"/>
      <c r="DZ27" s="354"/>
      <c r="EA27" s="354"/>
      <c r="EB27" s="354"/>
      <c r="EC27" s="354"/>
      <c r="ED27" s="354"/>
      <c r="EE27" s="354"/>
      <c r="EF27" s="354"/>
      <c r="EG27" s="354"/>
      <c r="EH27" s="354"/>
      <c r="EI27" s="354"/>
      <c r="EJ27" s="354"/>
      <c r="EK27" s="354"/>
      <c r="EL27" s="354"/>
      <c r="EM27" s="78"/>
      <c r="EN27" s="78"/>
      <c r="EO27" s="78"/>
      <c r="EP27" s="78"/>
      <c r="EQ27" s="78"/>
      <c r="ER27" s="81"/>
      <c r="ES27" s="81"/>
      <c r="ET27" s="81"/>
      <c r="EU27" s="81"/>
      <c r="EV27" s="78"/>
      <c r="EW27" s="78"/>
      <c r="EX27" s="81" t="s">
        <v>129</v>
      </c>
      <c r="EY27" s="78"/>
      <c r="EZ27" s="358" t="s">
        <v>218</v>
      </c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60"/>
    </row>
    <row r="28" spans="1:167" s="19" customFormat="1" ht="10.5" customHeight="1">
      <c r="A28" s="78" t="s">
        <v>127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353" t="s">
        <v>222</v>
      </c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53"/>
      <c r="EJ28" s="353"/>
      <c r="EK28" s="353"/>
      <c r="EL28" s="353"/>
      <c r="EM28" s="78"/>
      <c r="EN28" s="85"/>
      <c r="EO28" s="85"/>
      <c r="EP28" s="85"/>
      <c r="EQ28" s="85"/>
      <c r="ER28" s="86"/>
      <c r="ES28" s="86"/>
      <c r="ET28" s="86"/>
      <c r="EU28" s="86"/>
      <c r="EV28" s="78"/>
      <c r="EW28" s="85"/>
      <c r="EX28" s="78"/>
      <c r="EY28" s="78"/>
      <c r="EZ28" s="355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357"/>
    </row>
    <row r="29" spans="1:167" s="19" customFormat="1" ht="10.5" customHeight="1">
      <c r="A29" s="78" t="s">
        <v>130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78"/>
      <c r="EN29" s="85"/>
      <c r="EO29" s="85"/>
      <c r="EP29" s="85"/>
      <c r="EQ29" s="85"/>
      <c r="ER29" s="86"/>
      <c r="ES29" s="86"/>
      <c r="ET29" s="86"/>
      <c r="EU29" s="86"/>
      <c r="EV29" s="78"/>
      <c r="EW29" s="85"/>
      <c r="EX29" s="81" t="s">
        <v>93</v>
      </c>
      <c r="EY29" s="78"/>
      <c r="EZ29" s="361"/>
      <c r="FA29" s="273"/>
      <c r="FB29" s="273"/>
      <c r="FC29" s="273"/>
      <c r="FD29" s="273"/>
      <c r="FE29" s="273"/>
      <c r="FF29" s="273"/>
      <c r="FG29" s="273"/>
      <c r="FH29" s="273"/>
      <c r="FI29" s="273"/>
      <c r="FJ29" s="273"/>
      <c r="FK29" s="362"/>
    </row>
    <row r="30" spans="1:167" s="19" customFormat="1" ht="10.5" customHeight="1">
      <c r="A30" s="78" t="s">
        <v>131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V30" s="78"/>
      <c r="EW30" s="85"/>
      <c r="EX30" s="81" t="s">
        <v>94</v>
      </c>
      <c r="EY30" s="78"/>
      <c r="EZ30" s="358" t="s">
        <v>219</v>
      </c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60"/>
    </row>
    <row r="31" spans="1:167" s="19" customFormat="1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77" t="s">
        <v>223</v>
      </c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5"/>
      <c r="EK31" s="85"/>
      <c r="EL31" s="85"/>
      <c r="EM31" s="85"/>
      <c r="EN31" s="85"/>
      <c r="EO31" s="85"/>
      <c r="EP31" s="85"/>
      <c r="EQ31" s="85"/>
      <c r="ER31" s="86"/>
      <c r="ES31" s="86"/>
      <c r="ET31" s="86"/>
      <c r="EU31" s="86"/>
      <c r="EV31" s="78"/>
      <c r="EW31" s="85"/>
      <c r="EX31" s="81" t="s">
        <v>132</v>
      </c>
      <c r="EY31" s="78"/>
      <c r="EZ31" s="330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2"/>
    </row>
    <row r="32" spans="1:167" s="17" customFormat="1" ht="7.5" customHeight="1" thickBo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290" t="s">
        <v>133</v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1"/>
      <c r="EK32" s="91"/>
      <c r="EL32" s="91"/>
      <c r="EM32" s="91"/>
      <c r="EN32" s="91"/>
      <c r="EO32" s="91"/>
      <c r="EP32" s="91"/>
      <c r="EQ32" s="91"/>
      <c r="ER32" s="92"/>
      <c r="ES32" s="92"/>
      <c r="ET32" s="92"/>
      <c r="EU32" s="92"/>
      <c r="EV32" s="76"/>
      <c r="EW32" s="91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pans="1:167" s="19" customFormat="1" ht="12" customHeight="1" thickBo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94"/>
      <c r="AY33" s="94"/>
      <c r="AZ33" s="94"/>
      <c r="BA33" s="94"/>
      <c r="BB33" s="94"/>
      <c r="BC33" s="78"/>
      <c r="BD33" s="78"/>
      <c r="BE33" s="78"/>
      <c r="BF33" s="78"/>
      <c r="BG33" s="78"/>
      <c r="BH33" s="78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78"/>
      <c r="BX33" s="78"/>
      <c r="BY33" s="78"/>
      <c r="BZ33" s="78"/>
      <c r="CA33" s="78"/>
      <c r="CB33" s="89"/>
      <c r="CC33" s="89"/>
      <c r="CD33" s="89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78"/>
      <c r="EI33" s="89"/>
      <c r="EJ33" s="78"/>
      <c r="EK33" s="78"/>
      <c r="EL33" s="86" t="s">
        <v>37</v>
      </c>
      <c r="EM33" s="78"/>
      <c r="EN33" s="333">
        <v>0</v>
      </c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5"/>
    </row>
    <row r="34" spans="1:167" s="19" customFormat="1" ht="4.5" customHeight="1" hidden="1">
      <c r="A34" s="8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5"/>
      <c r="EK34" s="85"/>
      <c r="EL34" s="85"/>
      <c r="EM34" s="85"/>
      <c r="EN34" s="85"/>
      <c r="EO34" s="85"/>
      <c r="EP34" s="85"/>
      <c r="EQ34" s="85"/>
      <c r="ER34" s="86"/>
      <c r="ES34" s="86"/>
      <c r="ET34" s="86"/>
      <c r="EU34" s="86"/>
      <c r="EV34" s="78"/>
      <c r="EW34" s="8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9" customFormat="1" ht="10.5" customHeight="1">
      <c r="A35" s="336" t="s">
        <v>72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8" t="s">
        <v>134</v>
      </c>
      <c r="AF35" s="337"/>
      <c r="AG35" s="337"/>
      <c r="AH35" s="337"/>
      <c r="AI35" s="337"/>
      <c r="AJ35" s="337"/>
      <c r="AK35" s="337"/>
      <c r="AL35" s="337"/>
      <c r="AM35" s="337"/>
      <c r="AN35" s="337"/>
      <c r="AO35" s="339" t="s">
        <v>135</v>
      </c>
      <c r="AP35" s="340"/>
      <c r="AQ35" s="340"/>
      <c r="AR35" s="340"/>
      <c r="AS35" s="340"/>
      <c r="AT35" s="340"/>
      <c r="AU35" s="340"/>
      <c r="AV35" s="340"/>
      <c r="AW35" s="340"/>
      <c r="AX35" s="340"/>
      <c r="AY35" s="338" t="s">
        <v>73</v>
      </c>
      <c r="AZ35" s="337"/>
      <c r="BA35" s="337"/>
      <c r="BB35" s="337"/>
      <c r="BC35" s="337"/>
      <c r="BD35" s="337"/>
      <c r="BE35" s="337"/>
      <c r="BF35" s="337"/>
      <c r="BG35" s="337"/>
      <c r="BH35" s="337"/>
      <c r="BI35" s="341" t="s">
        <v>136</v>
      </c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3"/>
      <c r="CN35" s="344" t="s">
        <v>74</v>
      </c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5"/>
      <c r="DG35" s="345"/>
      <c r="DH35" s="345"/>
      <c r="DI35" s="345"/>
      <c r="DJ35" s="345"/>
      <c r="DK35" s="345"/>
      <c r="DL35" s="345"/>
      <c r="DM35" s="345"/>
      <c r="DN35" s="345"/>
      <c r="DO35" s="346"/>
      <c r="DP35" s="319" t="s">
        <v>75</v>
      </c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0"/>
      <c r="FK35" s="320"/>
    </row>
    <row r="36" spans="1:167" s="19" customFormat="1" ht="10.5" customHeight="1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8"/>
      <c r="AF36" s="337"/>
      <c r="AG36" s="337"/>
      <c r="AH36" s="337"/>
      <c r="AI36" s="337"/>
      <c r="AJ36" s="337"/>
      <c r="AK36" s="337"/>
      <c r="AL36" s="337"/>
      <c r="AM36" s="337"/>
      <c r="AN36" s="337"/>
      <c r="AO36" s="339"/>
      <c r="AP36" s="340"/>
      <c r="AQ36" s="340"/>
      <c r="AR36" s="340"/>
      <c r="AS36" s="340"/>
      <c r="AT36" s="340"/>
      <c r="AU36" s="340"/>
      <c r="AV36" s="340"/>
      <c r="AW36" s="340"/>
      <c r="AX36" s="340"/>
      <c r="AY36" s="338"/>
      <c r="AZ36" s="337"/>
      <c r="BA36" s="337"/>
      <c r="BB36" s="337"/>
      <c r="BC36" s="337"/>
      <c r="BD36" s="337"/>
      <c r="BE36" s="337"/>
      <c r="BF36" s="337"/>
      <c r="BG36" s="337"/>
      <c r="BH36" s="337"/>
      <c r="BI36" s="325" t="s">
        <v>137</v>
      </c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/>
      <c r="CN36" s="347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8"/>
      <c r="DA36" s="348"/>
      <c r="DB36" s="348"/>
      <c r="DC36" s="348"/>
      <c r="DD36" s="348"/>
      <c r="DE36" s="348"/>
      <c r="DF36" s="348"/>
      <c r="DG36" s="348"/>
      <c r="DH36" s="348"/>
      <c r="DI36" s="348"/>
      <c r="DJ36" s="348"/>
      <c r="DK36" s="348"/>
      <c r="DL36" s="348"/>
      <c r="DM36" s="348"/>
      <c r="DN36" s="348"/>
      <c r="DO36" s="349"/>
      <c r="DP36" s="321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322"/>
      <c r="FD36" s="322"/>
      <c r="FE36" s="322"/>
      <c r="FF36" s="322"/>
      <c r="FG36" s="322"/>
      <c r="FH36" s="322"/>
      <c r="FI36" s="322"/>
      <c r="FJ36" s="322"/>
      <c r="FK36" s="322"/>
    </row>
    <row r="37" spans="1:167" s="23" customFormat="1" ht="10.5" customHeight="1">
      <c r="A37" s="33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96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81" t="s">
        <v>138</v>
      </c>
      <c r="CB37" s="274"/>
      <c r="CC37" s="274"/>
      <c r="CD37" s="274"/>
      <c r="CE37" s="78" t="s">
        <v>91</v>
      </c>
      <c r="CF37" s="78"/>
      <c r="CG37" s="78"/>
      <c r="CH37" s="78"/>
      <c r="CI37" s="78"/>
      <c r="CJ37" s="78"/>
      <c r="CK37" s="78"/>
      <c r="CL37" s="78"/>
      <c r="CM37" s="97"/>
      <c r="CN37" s="347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8"/>
      <c r="DD37" s="348"/>
      <c r="DE37" s="348"/>
      <c r="DF37" s="348"/>
      <c r="DG37" s="348"/>
      <c r="DH37" s="348"/>
      <c r="DI37" s="348"/>
      <c r="DJ37" s="348"/>
      <c r="DK37" s="348"/>
      <c r="DL37" s="348"/>
      <c r="DM37" s="348"/>
      <c r="DN37" s="348"/>
      <c r="DO37" s="349"/>
      <c r="DP37" s="321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322"/>
      <c r="FJ37" s="322"/>
      <c r="FK37" s="322"/>
    </row>
    <row r="38" spans="1:167" s="23" customFormat="1" ht="3" customHeight="1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98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100"/>
      <c r="CN38" s="350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2"/>
      <c r="DP38" s="323"/>
      <c r="DQ38" s="324"/>
      <c r="DR38" s="324"/>
      <c r="DS38" s="324"/>
      <c r="DT38" s="324"/>
      <c r="DU38" s="324"/>
      <c r="DV38" s="324"/>
      <c r="DW38" s="324"/>
      <c r="DX38" s="324"/>
      <c r="DY38" s="324"/>
      <c r="DZ38" s="324"/>
      <c r="EA38" s="324"/>
      <c r="EB38" s="324"/>
      <c r="EC38" s="324"/>
      <c r="ED38" s="324"/>
      <c r="EE38" s="324"/>
      <c r="EF38" s="324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4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4"/>
    </row>
    <row r="39" spans="1:167" s="23" customFormat="1" ht="6" customHeight="1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17" t="s">
        <v>76</v>
      </c>
      <c r="BJ39" s="317"/>
      <c r="BK39" s="317"/>
      <c r="BL39" s="317"/>
      <c r="BM39" s="317"/>
      <c r="BN39" s="317"/>
      <c r="BO39" s="317"/>
      <c r="BP39" s="317"/>
      <c r="BQ39" s="317"/>
      <c r="BR39" s="317"/>
      <c r="BS39" s="317" t="s">
        <v>77</v>
      </c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28" t="s">
        <v>76</v>
      </c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16"/>
      <c r="DB39" s="328" t="s">
        <v>77</v>
      </c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316"/>
      <c r="DP39" s="317" t="s">
        <v>78</v>
      </c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 t="s">
        <v>79</v>
      </c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28"/>
    </row>
    <row r="40" spans="1:167" s="19" customFormat="1" ht="10.5" customHeight="1" thickBot="1">
      <c r="A40" s="316">
        <v>1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8">
        <v>2</v>
      </c>
      <c r="AF40" s="318"/>
      <c r="AG40" s="318"/>
      <c r="AH40" s="318"/>
      <c r="AI40" s="318"/>
      <c r="AJ40" s="318"/>
      <c r="AK40" s="318"/>
      <c r="AL40" s="318"/>
      <c r="AM40" s="318"/>
      <c r="AN40" s="318"/>
      <c r="AO40" s="318">
        <v>3</v>
      </c>
      <c r="AP40" s="318"/>
      <c r="AQ40" s="318"/>
      <c r="AR40" s="318"/>
      <c r="AS40" s="318"/>
      <c r="AT40" s="318"/>
      <c r="AU40" s="318"/>
      <c r="AV40" s="318"/>
      <c r="AW40" s="318"/>
      <c r="AX40" s="318"/>
      <c r="AY40" s="318">
        <v>4</v>
      </c>
      <c r="AZ40" s="318"/>
      <c r="BA40" s="318"/>
      <c r="BB40" s="318"/>
      <c r="BC40" s="318"/>
      <c r="BD40" s="318"/>
      <c r="BE40" s="318"/>
      <c r="BF40" s="318"/>
      <c r="BG40" s="318"/>
      <c r="BH40" s="318"/>
      <c r="BI40" s="309">
        <v>5</v>
      </c>
      <c r="BJ40" s="309"/>
      <c r="BK40" s="309"/>
      <c r="BL40" s="309"/>
      <c r="BM40" s="309"/>
      <c r="BN40" s="309"/>
      <c r="BO40" s="309"/>
      <c r="BP40" s="309"/>
      <c r="BQ40" s="309"/>
      <c r="BR40" s="309"/>
      <c r="BS40" s="318">
        <v>6</v>
      </c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09">
        <v>7</v>
      </c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>
        <v>8</v>
      </c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>
        <v>9</v>
      </c>
      <c r="DQ40" s="309"/>
      <c r="DR40" s="309"/>
      <c r="DS40" s="309"/>
      <c r="DT40" s="309"/>
      <c r="DU40" s="309"/>
      <c r="DV40" s="309"/>
      <c r="DW40" s="309"/>
      <c r="DX40" s="309"/>
      <c r="DY40" s="309"/>
      <c r="DZ40" s="309"/>
      <c r="EA40" s="309"/>
      <c r="EB40" s="309"/>
      <c r="EC40" s="309"/>
      <c r="ED40" s="309"/>
      <c r="EE40" s="309"/>
      <c r="EF40" s="309"/>
      <c r="EG40" s="309"/>
      <c r="EH40" s="309"/>
      <c r="EI40" s="309"/>
      <c r="EJ40" s="309"/>
      <c r="EK40" s="309"/>
      <c r="EL40" s="309"/>
      <c r="EM40" s="309"/>
      <c r="EN40" s="309">
        <v>10</v>
      </c>
      <c r="EO40" s="309"/>
      <c r="EP40" s="309"/>
      <c r="EQ40" s="309"/>
      <c r="ER40" s="309"/>
      <c r="ES40" s="309"/>
      <c r="ET40" s="309"/>
      <c r="EU40" s="309"/>
      <c r="EV40" s="309"/>
      <c r="EW40" s="309"/>
      <c r="EX40" s="309"/>
      <c r="EY40" s="309"/>
      <c r="EZ40" s="309"/>
      <c r="FA40" s="309"/>
      <c r="FB40" s="309"/>
      <c r="FC40" s="309"/>
      <c r="FD40" s="309"/>
      <c r="FE40" s="309"/>
      <c r="FF40" s="309"/>
      <c r="FG40" s="309"/>
      <c r="FH40" s="309"/>
      <c r="FI40" s="309"/>
      <c r="FJ40" s="309"/>
      <c r="FK40" s="310"/>
    </row>
    <row r="41" spans="1:167" s="19" customFormat="1" ht="45" customHeight="1">
      <c r="A41" s="311" t="s">
        <v>484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3"/>
      <c r="AE41" s="314" t="s">
        <v>485</v>
      </c>
      <c r="AF41" s="302"/>
      <c r="AG41" s="302"/>
      <c r="AH41" s="302"/>
      <c r="AI41" s="302"/>
      <c r="AJ41" s="302"/>
      <c r="AK41" s="302"/>
      <c r="AL41" s="302"/>
      <c r="AM41" s="302"/>
      <c r="AN41" s="302"/>
      <c r="AO41" s="315" t="s">
        <v>486</v>
      </c>
      <c r="AP41" s="315"/>
      <c r="AQ41" s="315"/>
      <c r="AR41" s="315"/>
      <c r="AS41" s="315"/>
      <c r="AT41" s="315"/>
      <c r="AU41" s="315"/>
      <c r="AV41" s="315"/>
      <c r="AW41" s="315"/>
      <c r="AX41" s="315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>
        <v>57600</v>
      </c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04"/>
    </row>
    <row r="42" spans="1:167" s="19" customFormat="1" ht="11.25" customHeight="1" thickBo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6"/>
      <c r="AE42" s="307"/>
      <c r="AF42" s="298"/>
      <c r="AG42" s="298"/>
      <c r="AH42" s="298"/>
      <c r="AI42" s="298"/>
      <c r="AJ42" s="298"/>
      <c r="AK42" s="298"/>
      <c r="AL42" s="298"/>
      <c r="AM42" s="298"/>
      <c r="AN42" s="29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3"/>
      <c r="EL42" s="293"/>
      <c r="EM42" s="293"/>
      <c r="EN42" s="293"/>
      <c r="EO42" s="293"/>
      <c r="EP42" s="293"/>
      <c r="EQ42" s="293"/>
      <c r="ER42" s="293"/>
      <c r="ES42" s="293"/>
      <c r="ET42" s="293"/>
      <c r="EU42" s="293"/>
      <c r="EV42" s="293"/>
      <c r="EW42" s="293"/>
      <c r="EX42" s="293"/>
      <c r="EY42" s="293"/>
      <c r="EZ42" s="293"/>
      <c r="FA42" s="293"/>
      <c r="FB42" s="293"/>
      <c r="FC42" s="293"/>
      <c r="FD42" s="293"/>
      <c r="FE42" s="293"/>
      <c r="FF42" s="293"/>
      <c r="FG42" s="293"/>
      <c r="FH42" s="293"/>
      <c r="FI42" s="293"/>
      <c r="FJ42" s="293"/>
      <c r="FK42" s="294"/>
    </row>
    <row r="43" spans="1:167" s="22" customFormat="1" ht="12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 t="s">
        <v>80</v>
      </c>
      <c r="BR43" s="85"/>
      <c r="BS43" s="295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7"/>
      <c r="CN43" s="298" t="s">
        <v>139</v>
      </c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300">
        <v>57600</v>
      </c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1"/>
    </row>
    <row r="44" spans="1:167" ht="8.25" customHeight="1" hidden="1" thickBo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</row>
    <row r="45" spans="1:167" s="19" customFormat="1" ht="0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81"/>
      <c r="EU45" s="81"/>
      <c r="EV45" s="78"/>
      <c r="EW45" s="78"/>
      <c r="EX45" s="81" t="s">
        <v>140</v>
      </c>
      <c r="EY45" s="78"/>
      <c r="EZ45" s="284"/>
      <c r="FA45" s="285"/>
      <c r="FB45" s="285"/>
      <c r="FC45" s="285"/>
      <c r="FD45" s="285"/>
      <c r="FE45" s="285"/>
      <c r="FF45" s="285"/>
      <c r="FG45" s="285"/>
      <c r="FH45" s="285"/>
      <c r="FI45" s="285"/>
      <c r="FJ45" s="285"/>
      <c r="FK45" s="286"/>
    </row>
    <row r="46" spans="1:167" s="19" customFormat="1" ht="10.5" customHeight="1" thickBot="1">
      <c r="A46" s="78" t="s">
        <v>141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78"/>
      <c r="AH46" s="277" t="s">
        <v>224</v>
      </c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81"/>
      <c r="EU46" s="81"/>
      <c r="EV46" s="78"/>
      <c r="EW46" s="85"/>
      <c r="EX46" s="81" t="s">
        <v>142</v>
      </c>
      <c r="EY46" s="78"/>
      <c r="EZ46" s="287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9"/>
    </row>
    <row r="47" spans="1:167" s="17" customFormat="1" ht="9.75" customHeight="1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90" t="s">
        <v>88</v>
      </c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76"/>
      <c r="AH47" s="291" t="s">
        <v>89</v>
      </c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</row>
    <row r="48" spans="1:167" ht="10.5" customHeight="1">
      <c r="A48" s="78" t="s">
        <v>143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101"/>
      <c r="BX48" s="278" t="s">
        <v>144</v>
      </c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280" t="s">
        <v>146</v>
      </c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  <c r="EC49" s="281"/>
      <c r="ED49" s="281"/>
      <c r="EE49" s="281"/>
      <c r="EF49" s="281"/>
      <c r="EG49" s="281"/>
      <c r="EH49" s="281"/>
      <c r="EI49" s="281"/>
      <c r="EJ49" s="281"/>
      <c r="EK49" s="281"/>
      <c r="EL49" s="281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H50" s="277" t="s">
        <v>225</v>
      </c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282" t="s">
        <v>88</v>
      </c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H51" s="283" t="s">
        <v>89</v>
      </c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X51" s="27"/>
      <c r="BY51" s="19" t="s">
        <v>149</v>
      </c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Z51" s="277"/>
      <c r="DA51" s="277"/>
      <c r="DB51" s="277"/>
      <c r="DC51" s="277"/>
      <c r="DD51" s="277"/>
      <c r="DE51" s="277"/>
      <c r="DF51" s="277"/>
      <c r="DG51" s="277"/>
      <c r="DH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275" t="s">
        <v>150</v>
      </c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Z52" s="275" t="s">
        <v>88</v>
      </c>
      <c r="DA52" s="275"/>
      <c r="DB52" s="275"/>
      <c r="DC52" s="275"/>
      <c r="DD52" s="275"/>
      <c r="DE52" s="275"/>
      <c r="DF52" s="275"/>
      <c r="DG52" s="275"/>
      <c r="DH52" s="275"/>
      <c r="DJ52" s="275" t="s">
        <v>89</v>
      </c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C52" s="275" t="s">
        <v>151</v>
      </c>
      <c r="ED52" s="275"/>
      <c r="EE52" s="275"/>
      <c r="EF52" s="275"/>
      <c r="EG52" s="275"/>
      <c r="EH52" s="275"/>
      <c r="EI52" s="275"/>
      <c r="EJ52" s="275"/>
      <c r="EK52" s="275"/>
      <c r="EL52" s="275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77" t="s">
        <v>226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O53" s="277" t="s">
        <v>225</v>
      </c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X53" s="27"/>
      <c r="BY53" s="272" t="s">
        <v>90</v>
      </c>
      <c r="BZ53" s="272"/>
      <c r="CA53" s="273"/>
      <c r="CB53" s="273"/>
      <c r="CC53" s="273"/>
      <c r="CD53" s="273"/>
      <c r="CE53" s="273"/>
      <c r="CF53" s="271" t="s">
        <v>90</v>
      </c>
      <c r="CG53" s="271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2">
        <v>20</v>
      </c>
      <c r="DF53" s="272"/>
      <c r="DG53" s="272"/>
      <c r="DH53" s="272"/>
      <c r="DI53" s="274"/>
      <c r="DJ53" s="274"/>
      <c r="DK53" s="274"/>
      <c r="DL53" s="271" t="s">
        <v>91</v>
      </c>
      <c r="DM53" s="271"/>
      <c r="DN53" s="271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275" t="s">
        <v>150</v>
      </c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D54" s="275" t="s">
        <v>88</v>
      </c>
      <c r="AE54" s="275"/>
      <c r="AF54" s="275"/>
      <c r="AG54" s="275"/>
      <c r="AH54" s="275"/>
      <c r="AI54" s="275"/>
      <c r="AJ54" s="275"/>
      <c r="AK54" s="275"/>
      <c r="AL54" s="275"/>
      <c r="AM54" s="275"/>
      <c r="AO54" s="275" t="s">
        <v>89</v>
      </c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H54" s="276" t="s">
        <v>151</v>
      </c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272" t="s">
        <v>90</v>
      </c>
      <c r="B55" s="272"/>
      <c r="C55" s="273"/>
      <c r="D55" s="273"/>
      <c r="E55" s="273"/>
      <c r="F55" s="273"/>
      <c r="G55" s="273"/>
      <c r="H55" s="271" t="s">
        <v>90</v>
      </c>
      <c r="I55" s="271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2">
        <v>20</v>
      </c>
      <c r="AH55" s="272"/>
      <c r="AI55" s="272"/>
      <c r="AJ55" s="272"/>
      <c r="AK55" s="274"/>
      <c r="AL55" s="274"/>
      <c r="AM55" s="274"/>
      <c r="AN55" s="271" t="s">
        <v>91</v>
      </c>
      <c r="AO55" s="271"/>
      <c r="AP55" s="271"/>
    </row>
    <row r="56" s="19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52">
      <selection activeCell="J65" sqref="J65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  <col min="12" max="12" width="15.625" style="0" bestFit="1" customWidth="1"/>
  </cols>
  <sheetData>
    <row r="1" spans="10:15" ht="12.75" customHeight="1">
      <c r="J1" s="410"/>
      <c r="K1" s="410"/>
      <c r="L1" s="410"/>
      <c r="M1" s="410"/>
      <c r="N1" s="410"/>
      <c r="O1" s="410"/>
    </row>
    <row r="2" spans="10:15" ht="12.75">
      <c r="J2" s="410"/>
      <c r="K2" s="410"/>
      <c r="L2" s="410"/>
      <c r="M2" s="410"/>
      <c r="N2" s="410"/>
      <c r="O2" s="410"/>
    </row>
    <row r="3" spans="10:15" ht="12.75">
      <c r="J3" s="410"/>
      <c r="K3" s="410"/>
      <c r="L3" s="410"/>
      <c r="M3" s="410"/>
      <c r="N3" s="410"/>
      <c r="O3" s="410"/>
    </row>
    <row r="4" spans="10:15" ht="12.75">
      <c r="J4" s="410"/>
      <c r="K4" s="410"/>
      <c r="L4" s="410"/>
      <c r="M4" s="410"/>
      <c r="N4" s="410"/>
      <c r="O4" s="410"/>
    </row>
    <row r="5" spans="10:15" ht="12.75">
      <c r="J5" s="410"/>
      <c r="K5" s="410"/>
      <c r="L5" s="410"/>
      <c r="M5" s="410"/>
      <c r="N5" s="410"/>
      <c r="O5" s="410"/>
    </row>
    <row r="6" spans="10:15" ht="12.75">
      <c r="J6" s="410"/>
      <c r="K6" s="410"/>
      <c r="L6" s="410"/>
      <c r="M6" s="410"/>
      <c r="N6" s="410"/>
      <c r="O6" s="410"/>
    </row>
    <row r="7" spans="10:15" ht="12.75">
      <c r="J7" s="410"/>
      <c r="K7" s="410"/>
      <c r="L7" s="410"/>
      <c r="M7" s="410"/>
      <c r="N7" s="410"/>
      <c r="O7" s="410"/>
    </row>
    <row r="9" spans="1:10" ht="30" customHeight="1">
      <c r="A9" s="411" t="s">
        <v>322</v>
      </c>
      <c r="B9" s="411"/>
      <c r="C9" s="411"/>
      <c r="D9" s="411"/>
      <c r="E9" s="411"/>
      <c r="F9" s="411"/>
      <c r="G9" s="411"/>
      <c r="H9" s="411"/>
      <c r="I9" s="411"/>
      <c r="J9" s="411"/>
    </row>
    <row r="10" spans="1:10" ht="15.75">
      <c r="A10" s="412" t="s">
        <v>152</v>
      </c>
      <c r="B10" s="412"/>
      <c r="C10" s="412"/>
      <c r="D10" s="413">
        <v>111</v>
      </c>
      <c r="E10" s="413"/>
      <c r="F10" s="413"/>
      <c r="G10" s="129"/>
      <c r="H10" s="129"/>
      <c r="I10" s="129"/>
      <c r="J10" s="129"/>
    </row>
    <row r="11" spans="1:10" ht="15.75">
      <c r="A11" s="412" t="s">
        <v>323</v>
      </c>
      <c r="B11" s="412"/>
      <c r="C11" s="412"/>
      <c r="D11" s="412"/>
      <c r="E11" s="414" t="s">
        <v>324</v>
      </c>
      <c r="F11" s="414"/>
      <c r="G11" s="414"/>
      <c r="H11" s="414"/>
      <c r="I11" s="414"/>
      <c r="J11" s="414"/>
    </row>
    <row r="12" spans="1:10" ht="15.75">
      <c r="A12" s="115"/>
      <c r="B12" s="405" t="s">
        <v>325</v>
      </c>
      <c r="C12" s="405"/>
      <c r="D12" s="405"/>
      <c r="E12" s="405"/>
      <c r="F12" s="405"/>
      <c r="G12" s="405"/>
      <c r="H12" s="130"/>
      <c r="I12" s="131"/>
      <c r="J12" s="131"/>
    </row>
    <row r="13" spans="1:10" ht="15">
      <c r="A13" s="255" t="s">
        <v>326</v>
      </c>
      <c r="B13" s="415" t="s">
        <v>327</v>
      </c>
      <c r="C13" s="255" t="s">
        <v>328</v>
      </c>
      <c r="D13" s="389" t="s">
        <v>329</v>
      </c>
      <c r="E13" s="402"/>
      <c r="F13" s="402"/>
      <c r="G13" s="390"/>
      <c r="H13" s="255" t="s">
        <v>330</v>
      </c>
      <c r="I13" s="255" t="s">
        <v>39</v>
      </c>
      <c r="J13" s="255" t="s">
        <v>331</v>
      </c>
    </row>
    <row r="14" spans="1:10" ht="15">
      <c r="A14" s="256"/>
      <c r="B14" s="416"/>
      <c r="C14" s="256"/>
      <c r="D14" s="255" t="s">
        <v>8</v>
      </c>
      <c r="E14" s="389" t="s">
        <v>9</v>
      </c>
      <c r="F14" s="402"/>
      <c r="G14" s="390"/>
      <c r="H14" s="256"/>
      <c r="I14" s="256"/>
      <c r="J14" s="256"/>
    </row>
    <row r="15" spans="1:10" ht="105">
      <c r="A15" s="257"/>
      <c r="B15" s="417"/>
      <c r="C15" s="257"/>
      <c r="D15" s="257"/>
      <c r="E15" s="116" t="s">
        <v>40</v>
      </c>
      <c r="F15" s="116" t="s">
        <v>332</v>
      </c>
      <c r="G15" s="116" t="s">
        <v>41</v>
      </c>
      <c r="H15" s="257"/>
      <c r="I15" s="257"/>
      <c r="J15" s="257"/>
    </row>
    <row r="16" spans="1:10" ht="1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</row>
    <row r="17" spans="1:10" ht="15">
      <c r="A17" s="116">
        <v>1</v>
      </c>
      <c r="B17" s="118" t="s">
        <v>333</v>
      </c>
      <c r="C17" s="116">
        <v>1</v>
      </c>
      <c r="D17" s="132">
        <f>E17+F17+G17+H17+I17</f>
        <v>59017.58</v>
      </c>
      <c r="E17" s="133">
        <v>45376.68</v>
      </c>
      <c r="F17" s="134"/>
      <c r="G17" s="133"/>
      <c r="H17" s="116">
        <v>13640.9</v>
      </c>
      <c r="I17" s="116"/>
      <c r="J17" s="135">
        <f>C17*D17*12</f>
        <v>708210.96</v>
      </c>
    </row>
    <row r="18" spans="1:10" ht="25.5" customHeight="1">
      <c r="A18" s="116">
        <v>2</v>
      </c>
      <c r="B18" s="118" t="s">
        <v>334</v>
      </c>
      <c r="C18" s="116">
        <v>2.6</v>
      </c>
      <c r="D18" s="132">
        <f aca="true" t="shared" si="0" ref="D18:D32">E18+F18+G18+H18+I18</f>
        <v>53184.325999999994</v>
      </c>
      <c r="E18" s="134">
        <v>40911.02</v>
      </c>
      <c r="F18" s="134"/>
      <c r="G18" s="134"/>
      <c r="H18" s="136">
        <f>E18*30%</f>
        <v>12273.305999999999</v>
      </c>
      <c r="I18" s="116"/>
      <c r="J18" s="135">
        <f aca="true" t="shared" si="1" ref="J18:J28">C18*D18*12</f>
        <v>1659350.9712</v>
      </c>
    </row>
    <row r="19" spans="1:10" ht="30">
      <c r="A19" s="116">
        <v>3</v>
      </c>
      <c r="B19" s="118" t="s">
        <v>226</v>
      </c>
      <c r="C19" s="116">
        <v>1</v>
      </c>
      <c r="D19" s="132">
        <f t="shared" si="0"/>
        <v>47191.742</v>
      </c>
      <c r="E19" s="134">
        <v>36301.34</v>
      </c>
      <c r="F19" s="134"/>
      <c r="G19" s="134"/>
      <c r="H19" s="136">
        <f aca="true" t="shared" si="2" ref="H19:H32">E19*30%</f>
        <v>10890.401999999998</v>
      </c>
      <c r="I19" s="116"/>
      <c r="J19" s="135">
        <f t="shared" si="1"/>
        <v>566300.904</v>
      </c>
    </row>
    <row r="20" spans="1:10" ht="15">
      <c r="A20" s="116">
        <v>4</v>
      </c>
      <c r="B20" s="118" t="s">
        <v>335</v>
      </c>
      <c r="C20" s="116">
        <v>1</v>
      </c>
      <c r="D20" s="132">
        <f t="shared" si="0"/>
        <v>18734.105</v>
      </c>
      <c r="E20" s="134">
        <v>14410.85</v>
      </c>
      <c r="F20" s="134"/>
      <c r="G20" s="134"/>
      <c r="H20" s="136">
        <f t="shared" si="2"/>
        <v>4323.255</v>
      </c>
      <c r="I20" s="116"/>
      <c r="J20" s="135">
        <f t="shared" si="1"/>
        <v>224809.26</v>
      </c>
    </row>
    <row r="21" spans="1:10" ht="30">
      <c r="A21" s="116">
        <v>5</v>
      </c>
      <c r="B21" s="118" t="s">
        <v>336</v>
      </c>
      <c r="C21" s="116">
        <v>1</v>
      </c>
      <c r="D21" s="132">
        <f t="shared" si="0"/>
        <v>15475.940999999999</v>
      </c>
      <c r="E21" s="134">
        <v>11904.57</v>
      </c>
      <c r="F21" s="134"/>
      <c r="G21" s="134"/>
      <c r="H21" s="136">
        <f t="shared" si="2"/>
        <v>3571.3709999999996</v>
      </c>
      <c r="I21" s="116"/>
      <c r="J21" s="135">
        <f t="shared" si="1"/>
        <v>185711.292</v>
      </c>
    </row>
    <row r="22" spans="1:10" ht="15">
      <c r="A22" s="116">
        <v>6</v>
      </c>
      <c r="B22" s="118" t="s">
        <v>337</v>
      </c>
      <c r="C22" s="116">
        <v>0.5</v>
      </c>
      <c r="D22" s="132">
        <f t="shared" si="0"/>
        <v>6312.6050000000005</v>
      </c>
      <c r="E22" s="134">
        <v>4855.85</v>
      </c>
      <c r="F22" s="134"/>
      <c r="G22" s="134"/>
      <c r="H22" s="136">
        <f t="shared" si="2"/>
        <v>1456.755</v>
      </c>
      <c r="I22" s="116"/>
      <c r="J22" s="135">
        <f t="shared" si="1"/>
        <v>37875.630000000005</v>
      </c>
    </row>
    <row r="23" spans="1:10" ht="15">
      <c r="A23" s="116">
        <v>7</v>
      </c>
      <c r="B23" s="118" t="s">
        <v>338</v>
      </c>
      <c r="C23" s="116">
        <v>1.5</v>
      </c>
      <c r="D23" s="132">
        <f t="shared" si="0"/>
        <v>18632.25</v>
      </c>
      <c r="E23" s="134">
        <v>14332.5</v>
      </c>
      <c r="F23" s="134"/>
      <c r="G23" s="134"/>
      <c r="H23" s="136">
        <f t="shared" si="2"/>
        <v>4299.75</v>
      </c>
      <c r="I23" s="116"/>
      <c r="J23" s="135">
        <f t="shared" si="1"/>
        <v>335380.5</v>
      </c>
    </row>
    <row r="24" spans="1:10" ht="15">
      <c r="A24" s="116">
        <v>8</v>
      </c>
      <c r="B24" s="118" t="s">
        <v>339</v>
      </c>
      <c r="C24" s="116">
        <v>0.5</v>
      </c>
      <c r="D24" s="132">
        <f t="shared" si="0"/>
        <v>7126.834000000001</v>
      </c>
      <c r="E24" s="134">
        <v>5482.18</v>
      </c>
      <c r="F24" s="134"/>
      <c r="G24" s="134"/>
      <c r="H24" s="136">
        <f t="shared" si="2"/>
        <v>1644.654</v>
      </c>
      <c r="I24" s="116"/>
      <c r="J24" s="135">
        <f t="shared" si="1"/>
        <v>42761.004</v>
      </c>
    </row>
    <row r="25" spans="1:10" ht="45">
      <c r="A25" s="116">
        <v>9</v>
      </c>
      <c r="B25" s="118" t="s">
        <v>340</v>
      </c>
      <c r="C25" s="116">
        <v>1.5</v>
      </c>
      <c r="D25" s="132">
        <f t="shared" si="0"/>
        <v>18937.815</v>
      </c>
      <c r="E25" s="134">
        <v>14567.55</v>
      </c>
      <c r="F25" s="134"/>
      <c r="G25" s="134"/>
      <c r="H25" s="136">
        <f t="shared" si="2"/>
        <v>4370.264999999999</v>
      </c>
      <c r="I25" s="116"/>
      <c r="J25" s="135">
        <f t="shared" si="1"/>
        <v>340880.6699999999</v>
      </c>
    </row>
    <row r="26" spans="1:10" ht="45">
      <c r="A26" s="116">
        <v>10</v>
      </c>
      <c r="B26" s="118" t="s">
        <v>341</v>
      </c>
      <c r="C26" s="116">
        <v>2</v>
      </c>
      <c r="D26" s="132">
        <f t="shared" si="0"/>
        <v>24843</v>
      </c>
      <c r="E26" s="134">
        <v>19110</v>
      </c>
      <c r="F26" s="134"/>
      <c r="G26" s="134"/>
      <c r="H26" s="136">
        <f t="shared" si="2"/>
        <v>5733</v>
      </c>
      <c r="I26" s="116"/>
      <c r="J26" s="135">
        <f t="shared" si="1"/>
        <v>596232</v>
      </c>
    </row>
    <row r="27" spans="1:10" ht="15">
      <c r="A27" s="116">
        <v>11</v>
      </c>
      <c r="B27" s="118" t="s">
        <v>342</v>
      </c>
      <c r="C27" s="116">
        <v>0.5</v>
      </c>
      <c r="D27" s="132">
        <f t="shared" si="0"/>
        <v>6312.669999999999</v>
      </c>
      <c r="E27" s="134">
        <v>4855.9</v>
      </c>
      <c r="F27" s="134"/>
      <c r="G27" s="134"/>
      <c r="H27" s="136">
        <f t="shared" si="2"/>
        <v>1456.7699999999998</v>
      </c>
      <c r="I27" s="116"/>
      <c r="J27" s="135">
        <f t="shared" si="1"/>
        <v>37876.02</v>
      </c>
    </row>
    <row r="28" spans="1:10" ht="15">
      <c r="A28" s="116">
        <v>12</v>
      </c>
      <c r="B28" s="118" t="s">
        <v>343</v>
      </c>
      <c r="C28" s="116">
        <v>3</v>
      </c>
      <c r="D28" s="132">
        <f t="shared" si="0"/>
        <v>42803.709</v>
      </c>
      <c r="E28" s="134">
        <v>30075.33</v>
      </c>
      <c r="F28" s="134">
        <v>3705.78</v>
      </c>
      <c r="G28" s="134"/>
      <c r="H28" s="136">
        <f t="shared" si="2"/>
        <v>9022.599</v>
      </c>
      <c r="I28" s="116"/>
      <c r="J28" s="135">
        <f t="shared" si="1"/>
        <v>1540933.5240000002</v>
      </c>
    </row>
    <row r="29" spans="1:10" ht="15">
      <c r="A29" s="116">
        <v>13</v>
      </c>
      <c r="B29" s="118" t="s">
        <v>344</v>
      </c>
      <c r="C29" s="116">
        <v>46.85</v>
      </c>
      <c r="D29" s="132">
        <v>36613.1</v>
      </c>
      <c r="E29" s="134">
        <v>29104.08</v>
      </c>
      <c r="F29" s="134"/>
      <c r="G29" s="134"/>
      <c r="H29" s="136">
        <f t="shared" si="2"/>
        <v>8731.224</v>
      </c>
      <c r="I29" s="116"/>
      <c r="J29" s="137">
        <f>15755307.78+1034278.3+363649.5+183203.27</f>
        <v>17336438.849999998</v>
      </c>
    </row>
    <row r="30" spans="1:10" ht="15">
      <c r="A30" s="116">
        <v>14</v>
      </c>
      <c r="B30" s="118"/>
      <c r="C30" s="116"/>
      <c r="D30" s="132">
        <f t="shared" si="0"/>
        <v>0</v>
      </c>
      <c r="E30" s="134"/>
      <c r="F30" s="134"/>
      <c r="G30" s="134"/>
      <c r="H30" s="136">
        <f t="shared" si="2"/>
        <v>0</v>
      </c>
      <c r="I30" s="116"/>
      <c r="J30" s="135">
        <f>C30*D30*12</f>
        <v>0</v>
      </c>
    </row>
    <row r="31" spans="1:10" ht="15">
      <c r="A31" s="116">
        <v>15</v>
      </c>
      <c r="B31" s="118"/>
      <c r="C31" s="116"/>
      <c r="D31" s="132">
        <f t="shared" si="0"/>
        <v>0</v>
      </c>
      <c r="E31" s="134"/>
      <c r="F31" s="134"/>
      <c r="G31" s="134"/>
      <c r="H31" s="136">
        <f t="shared" si="2"/>
        <v>0</v>
      </c>
      <c r="I31" s="116"/>
      <c r="J31" s="135">
        <f>C31*D31*12</f>
        <v>0</v>
      </c>
    </row>
    <row r="32" spans="1:10" ht="15">
      <c r="A32" s="116">
        <v>16</v>
      </c>
      <c r="B32" s="118"/>
      <c r="C32" s="116"/>
      <c r="D32" s="132">
        <f t="shared" si="0"/>
        <v>0</v>
      </c>
      <c r="E32" s="134"/>
      <c r="F32" s="134"/>
      <c r="G32" s="134"/>
      <c r="H32" s="136">
        <f t="shared" si="2"/>
        <v>0</v>
      </c>
      <c r="I32" s="116"/>
      <c r="J32" s="135">
        <f>C32*D32*12</f>
        <v>0</v>
      </c>
    </row>
    <row r="33" spans="1:10" ht="15">
      <c r="A33" s="406" t="s">
        <v>345</v>
      </c>
      <c r="B33" s="407"/>
      <c r="C33" s="116"/>
      <c r="D33" s="116"/>
      <c r="E33" s="116" t="s">
        <v>139</v>
      </c>
      <c r="F33" s="116" t="s">
        <v>139</v>
      </c>
      <c r="G33" s="116" t="s">
        <v>139</v>
      </c>
      <c r="H33" s="116" t="s">
        <v>139</v>
      </c>
      <c r="I33" s="116" t="s">
        <v>139</v>
      </c>
      <c r="J33" s="138">
        <f>SUM(J17:J32)-348.39</f>
        <v>23612413.195199996</v>
      </c>
    </row>
    <row r="34" spans="1:10" ht="15.75">
      <c r="A34" s="139"/>
      <c r="B34" s="405" t="s">
        <v>346</v>
      </c>
      <c r="C34" s="405"/>
      <c r="D34" s="405"/>
      <c r="E34" s="405"/>
      <c r="F34" s="405"/>
      <c r="G34" s="405"/>
      <c r="H34" s="139"/>
      <c r="I34" s="139"/>
      <c r="J34" s="139"/>
    </row>
    <row r="35" spans="1:10" ht="75">
      <c r="A35" s="116" t="s">
        <v>326</v>
      </c>
      <c r="B35" s="389" t="s">
        <v>42</v>
      </c>
      <c r="C35" s="402"/>
      <c r="D35" s="390"/>
      <c r="E35" s="389" t="s">
        <v>347</v>
      </c>
      <c r="F35" s="390"/>
      <c r="G35" s="116" t="s">
        <v>348</v>
      </c>
      <c r="H35" s="116" t="s">
        <v>349</v>
      </c>
      <c r="I35" s="389" t="s">
        <v>350</v>
      </c>
      <c r="J35" s="390"/>
    </row>
    <row r="36" spans="1:10" ht="15">
      <c r="A36" s="116"/>
      <c r="B36" s="389"/>
      <c r="C36" s="402"/>
      <c r="D36" s="390"/>
      <c r="E36" s="389"/>
      <c r="F36" s="390"/>
      <c r="G36" s="116"/>
      <c r="H36" s="116"/>
      <c r="I36" s="389"/>
      <c r="J36" s="390"/>
    </row>
    <row r="37" spans="1:10" ht="15">
      <c r="A37" s="116"/>
      <c r="B37" s="389"/>
      <c r="C37" s="402"/>
      <c r="D37" s="390"/>
      <c r="E37" s="389"/>
      <c r="F37" s="390"/>
      <c r="G37" s="116"/>
      <c r="H37" s="116"/>
      <c r="I37" s="389"/>
      <c r="J37" s="390"/>
    </row>
    <row r="38" spans="1:10" ht="15">
      <c r="A38" s="116"/>
      <c r="B38" s="389"/>
      <c r="C38" s="402"/>
      <c r="D38" s="390"/>
      <c r="E38" s="389"/>
      <c r="F38" s="390"/>
      <c r="G38" s="116"/>
      <c r="H38" s="116"/>
      <c r="I38" s="389"/>
      <c r="J38" s="390"/>
    </row>
    <row r="39" spans="1:10" ht="15">
      <c r="A39" s="116"/>
      <c r="B39" s="386" t="s">
        <v>345</v>
      </c>
      <c r="C39" s="387"/>
      <c r="D39" s="388"/>
      <c r="E39" s="389" t="s">
        <v>139</v>
      </c>
      <c r="F39" s="390"/>
      <c r="G39" s="116" t="s">
        <v>139</v>
      </c>
      <c r="H39" s="116" t="s">
        <v>139</v>
      </c>
      <c r="I39" s="389"/>
      <c r="J39" s="390"/>
    </row>
    <row r="40" spans="1:10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ht="15.75">
      <c r="A41" s="139"/>
      <c r="B41" s="405" t="s">
        <v>351</v>
      </c>
      <c r="C41" s="405"/>
      <c r="D41" s="405"/>
      <c r="E41" s="405"/>
      <c r="F41" s="405"/>
      <c r="G41" s="405"/>
      <c r="H41" s="139"/>
      <c r="I41" s="139"/>
      <c r="J41" s="139"/>
    </row>
    <row r="42" spans="1:10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05">
      <c r="A43" s="116" t="s">
        <v>326</v>
      </c>
      <c r="B43" s="389" t="s">
        <v>42</v>
      </c>
      <c r="C43" s="402"/>
      <c r="D43" s="390"/>
      <c r="E43" s="389" t="s">
        <v>63</v>
      </c>
      <c r="F43" s="390"/>
      <c r="G43" s="116" t="s">
        <v>64</v>
      </c>
      <c r="H43" s="116" t="s">
        <v>352</v>
      </c>
      <c r="I43" s="389" t="s">
        <v>350</v>
      </c>
      <c r="J43" s="390"/>
    </row>
    <row r="44" spans="1:10" ht="32.25" customHeight="1">
      <c r="A44" s="182">
        <v>1</v>
      </c>
      <c r="B44" s="389" t="s">
        <v>472</v>
      </c>
      <c r="C44" s="408"/>
      <c r="D44" s="409"/>
      <c r="E44" s="183"/>
      <c r="F44" s="184"/>
      <c r="G44" s="182"/>
      <c r="H44" s="182"/>
      <c r="I44" s="183"/>
      <c r="J44" s="186">
        <v>23967.66</v>
      </c>
    </row>
    <row r="45" spans="1:12" ht="15">
      <c r="A45" s="116">
        <v>2</v>
      </c>
      <c r="B45" s="389" t="s">
        <v>353</v>
      </c>
      <c r="C45" s="402"/>
      <c r="D45" s="390"/>
      <c r="E45" s="389">
        <v>1</v>
      </c>
      <c r="F45" s="390"/>
      <c r="G45" s="116">
        <v>7</v>
      </c>
      <c r="H45" s="116">
        <v>50</v>
      </c>
      <c r="I45" s="403">
        <v>371.29</v>
      </c>
      <c r="J45" s="404"/>
      <c r="L45" s="187"/>
    </row>
    <row r="46" spans="1:13" ht="15">
      <c r="A46" s="116"/>
      <c r="B46" s="386" t="s">
        <v>345</v>
      </c>
      <c r="C46" s="387"/>
      <c r="D46" s="388"/>
      <c r="E46" s="389" t="s">
        <v>139</v>
      </c>
      <c r="F46" s="390"/>
      <c r="G46" s="116" t="s">
        <v>139</v>
      </c>
      <c r="H46" s="116" t="s">
        <v>139</v>
      </c>
      <c r="I46" s="403">
        <f>SUM(I44:J45)</f>
        <v>24338.95</v>
      </c>
      <c r="J46" s="404"/>
      <c r="M46" s="187"/>
    </row>
    <row r="47" spans="1:10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5.75">
      <c r="A48" s="115"/>
      <c r="B48" s="253" t="s">
        <v>163</v>
      </c>
      <c r="C48" s="253"/>
      <c r="D48" s="253"/>
      <c r="E48" s="253"/>
      <c r="F48" s="253"/>
      <c r="G48" s="253"/>
      <c r="H48" s="253"/>
      <c r="I48" s="253"/>
      <c r="J48" s="140"/>
    </row>
    <row r="49" spans="1:10" ht="30">
      <c r="A49" s="116" t="s">
        <v>326</v>
      </c>
      <c r="B49" s="389" t="s">
        <v>44</v>
      </c>
      <c r="C49" s="402"/>
      <c r="D49" s="402"/>
      <c r="E49" s="402"/>
      <c r="F49" s="390"/>
      <c r="G49" s="389" t="s">
        <v>354</v>
      </c>
      <c r="H49" s="390"/>
      <c r="I49" s="389" t="s">
        <v>355</v>
      </c>
      <c r="J49" s="390"/>
    </row>
    <row r="50" spans="1:10" ht="15">
      <c r="A50" s="116">
        <v>1</v>
      </c>
      <c r="B50" s="389">
        <v>2</v>
      </c>
      <c r="C50" s="402"/>
      <c r="D50" s="402"/>
      <c r="E50" s="402"/>
      <c r="F50" s="390"/>
      <c r="G50" s="389">
        <v>3</v>
      </c>
      <c r="H50" s="390"/>
      <c r="I50" s="389">
        <v>4</v>
      </c>
      <c r="J50" s="390"/>
    </row>
    <row r="51" spans="1:10" ht="15">
      <c r="A51" s="116"/>
      <c r="B51" s="393" t="s">
        <v>45</v>
      </c>
      <c r="C51" s="394"/>
      <c r="D51" s="394"/>
      <c r="E51" s="394"/>
      <c r="F51" s="395"/>
      <c r="G51" s="398">
        <v>23612413.195199996</v>
      </c>
      <c r="H51" s="399"/>
      <c r="I51" s="398">
        <f>I52+I53+I54</f>
        <v>5357738.372943999</v>
      </c>
      <c r="J51" s="399"/>
    </row>
    <row r="52" spans="1:10" ht="15">
      <c r="A52" s="116"/>
      <c r="B52" s="393" t="s">
        <v>356</v>
      </c>
      <c r="C52" s="394"/>
      <c r="D52" s="394"/>
      <c r="E52" s="394"/>
      <c r="F52" s="395"/>
      <c r="G52" s="396"/>
      <c r="H52" s="397"/>
      <c r="I52" s="398">
        <f>G51*22%+163007.47</f>
        <v>5357738.372943999</v>
      </c>
      <c r="J52" s="399"/>
    </row>
    <row r="53" spans="1:10" ht="15">
      <c r="A53" s="116"/>
      <c r="B53" s="393" t="s">
        <v>357</v>
      </c>
      <c r="C53" s="394"/>
      <c r="D53" s="394"/>
      <c r="E53" s="394"/>
      <c r="F53" s="395"/>
      <c r="G53" s="396"/>
      <c r="H53" s="397"/>
      <c r="I53" s="400">
        <v>0</v>
      </c>
      <c r="J53" s="401"/>
    </row>
    <row r="54" spans="1:10" ht="15">
      <c r="A54" s="116"/>
      <c r="B54" s="393" t="s">
        <v>358</v>
      </c>
      <c r="C54" s="394"/>
      <c r="D54" s="394"/>
      <c r="E54" s="394"/>
      <c r="F54" s="395"/>
      <c r="G54" s="396"/>
      <c r="H54" s="397"/>
      <c r="I54" s="400">
        <v>0</v>
      </c>
      <c r="J54" s="401"/>
    </row>
    <row r="55" spans="1:10" ht="15">
      <c r="A55" s="116"/>
      <c r="B55" s="393" t="s">
        <v>49</v>
      </c>
      <c r="C55" s="394"/>
      <c r="D55" s="394"/>
      <c r="E55" s="394"/>
      <c r="F55" s="395"/>
      <c r="G55" s="398">
        <v>23612413.195199996</v>
      </c>
      <c r="H55" s="399"/>
      <c r="I55" s="398">
        <f>I56+I57+I58+I59+I60-163007.47</f>
        <v>405001.5490511999</v>
      </c>
      <c r="J55" s="399"/>
    </row>
    <row r="56" spans="1:10" ht="15">
      <c r="A56" s="116"/>
      <c r="B56" s="393" t="s">
        <v>359</v>
      </c>
      <c r="C56" s="394"/>
      <c r="D56" s="394"/>
      <c r="E56" s="394"/>
      <c r="F56" s="395"/>
      <c r="G56" s="396"/>
      <c r="H56" s="397"/>
      <c r="I56" s="398">
        <f>G55*2.9%-11541.98-163007.47</f>
        <v>510210.5326607999</v>
      </c>
      <c r="J56" s="399"/>
    </row>
    <row r="57" spans="1:10" ht="15">
      <c r="A57" s="116"/>
      <c r="B57" s="393" t="s">
        <v>360</v>
      </c>
      <c r="C57" s="394"/>
      <c r="D57" s="394"/>
      <c r="E57" s="394"/>
      <c r="F57" s="395"/>
      <c r="G57" s="396"/>
      <c r="H57" s="397"/>
      <c r="I57" s="400">
        <v>0</v>
      </c>
      <c r="J57" s="401"/>
    </row>
    <row r="58" spans="1:10" ht="15">
      <c r="A58" s="116"/>
      <c r="B58" s="393" t="s">
        <v>361</v>
      </c>
      <c r="C58" s="394"/>
      <c r="D58" s="394"/>
      <c r="E58" s="394"/>
      <c r="F58" s="395"/>
      <c r="G58" s="396"/>
      <c r="H58" s="397"/>
      <c r="I58" s="398">
        <f>G55*0.2%+64.06+4469.6+6040</f>
        <v>57798.48639039999</v>
      </c>
      <c r="J58" s="399"/>
    </row>
    <row r="59" spans="1:10" ht="15">
      <c r="A59" s="116"/>
      <c r="B59" s="393" t="s">
        <v>362</v>
      </c>
      <c r="C59" s="394"/>
      <c r="D59" s="394"/>
      <c r="E59" s="394"/>
      <c r="F59" s="395"/>
      <c r="G59" s="396"/>
      <c r="H59" s="397"/>
      <c r="I59" s="398"/>
      <c r="J59" s="399"/>
    </row>
    <row r="60" spans="1:10" ht="15">
      <c r="A60" s="116"/>
      <c r="B60" s="393" t="s">
        <v>362</v>
      </c>
      <c r="C60" s="394"/>
      <c r="D60" s="394"/>
      <c r="E60" s="394"/>
      <c r="F60" s="395"/>
      <c r="G60" s="396"/>
      <c r="H60" s="397"/>
      <c r="I60" s="398"/>
      <c r="J60" s="399"/>
    </row>
    <row r="61" spans="1:10" ht="15">
      <c r="A61" s="116"/>
      <c r="B61" s="393" t="s">
        <v>363</v>
      </c>
      <c r="C61" s="394"/>
      <c r="D61" s="394"/>
      <c r="E61" s="394"/>
      <c r="F61" s="395"/>
      <c r="G61" s="398">
        <v>23612413.195199996</v>
      </c>
      <c r="H61" s="399"/>
      <c r="I61" s="398">
        <f>G61*5.1%-2+1.01</f>
        <v>1204232.0829551998</v>
      </c>
      <c r="J61" s="399"/>
    </row>
    <row r="62" spans="1:10" ht="15">
      <c r="A62" s="116"/>
      <c r="B62" s="386" t="s">
        <v>364</v>
      </c>
      <c r="C62" s="387"/>
      <c r="D62" s="387"/>
      <c r="E62" s="387"/>
      <c r="F62" s="388"/>
      <c r="G62" s="389" t="s">
        <v>139</v>
      </c>
      <c r="H62" s="390"/>
      <c r="I62" s="391">
        <f>(I51+I55+I61)+1-0.01</f>
        <v>6966972.994950399</v>
      </c>
      <c r="J62" s="392"/>
    </row>
  </sheetData>
  <sheetProtection/>
  <mergeCells count="87"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33:B33"/>
    <mergeCell ref="B34:G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1:G41"/>
    <mergeCell ref="B43:D43"/>
    <mergeCell ref="E43:F43"/>
    <mergeCell ref="I43:J43"/>
    <mergeCell ref="B45:D45"/>
    <mergeCell ref="E45:F45"/>
    <mergeCell ref="I45:J45"/>
    <mergeCell ref="B46:D46"/>
    <mergeCell ref="E46:F46"/>
    <mergeCell ref="I46:J46"/>
    <mergeCell ref="B48:I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23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  <col min="9" max="9" width="12.875" style="0" bestFit="1" customWidth="1"/>
  </cols>
  <sheetData>
    <row r="1" spans="1:7" ht="15">
      <c r="A1" s="150"/>
      <c r="B1" s="164"/>
      <c r="C1" s="165"/>
      <c r="D1" s="164"/>
      <c r="E1" s="165"/>
      <c r="F1" s="165"/>
      <c r="G1" s="166"/>
    </row>
    <row r="2" spans="1:7" ht="15.75">
      <c r="A2" s="150"/>
      <c r="B2" s="201" t="s">
        <v>420</v>
      </c>
      <c r="C2" s="201"/>
      <c r="D2" s="201"/>
      <c r="E2" s="201"/>
      <c r="F2" s="201"/>
      <c r="G2" s="201"/>
    </row>
    <row r="3" spans="1:106" ht="21" customHeight="1">
      <c r="A3" s="150"/>
      <c r="B3" s="423" t="s">
        <v>462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</row>
    <row r="4" spans="1:7" ht="105">
      <c r="A4" s="150"/>
      <c r="B4" s="167" t="s">
        <v>326</v>
      </c>
      <c r="C4" s="167" t="s">
        <v>4</v>
      </c>
      <c r="D4" s="167" t="s">
        <v>58</v>
      </c>
      <c r="E4" s="167" t="s">
        <v>421</v>
      </c>
      <c r="F4" s="167" t="s">
        <v>422</v>
      </c>
      <c r="G4" s="167" t="s">
        <v>350</v>
      </c>
    </row>
    <row r="5" spans="1:7" ht="15">
      <c r="A5" s="150"/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</row>
    <row r="6" spans="1:7" ht="18.75" customHeight="1">
      <c r="A6" s="150"/>
      <c r="B6" s="167">
        <v>1</v>
      </c>
      <c r="C6" s="168" t="s">
        <v>466</v>
      </c>
      <c r="D6" s="167">
        <v>6</v>
      </c>
      <c r="E6" s="167">
        <v>6050</v>
      </c>
      <c r="F6" s="167"/>
      <c r="G6" s="169">
        <v>33000</v>
      </c>
    </row>
    <row r="7" spans="1:7" ht="15">
      <c r="A7" s="150"/>
      <c r="B7" s="171"/>
      <c r="C7" s="167" t="s">
        <v>345</v>
      </c>
      <c r="D7" s="167" t="s">
        <v>139</v>
      </c>
      <c r="E7" s="167" t="s">
        <v>139</v>
      </c>
      <c r="F7" s="167" t="s">
        <v>139</v>
      </c>
      <c r="G7" s="172">
        <f>SUM(G6:G6)</f>
        <v>33000</v>
      </c>
    </row>
    <row r="8" spans="1:7" ht="15">
      <c r="A8" s="150"/>
      <c r="B8" s="150"/>
      <c r="C8" s="150"/>
      <c r="D8" s="150"/>
      <c r="E8" s="150"/>
      <c r="F8" s="150"/>
      <c r="G8" s="150"/>
    </row>
    <row r="9" spans="1:7" ht="15">
      <c r="A9" s="150"/>
      <c r="B9" s="150"/>
      <c r="C9" s="150"/>
      <c r="D9" s="150"/>
      <c r="E9" s="150"/>
      <c r="F9" s="150"/>
      <c r="G9" s="150"/>
    </row>
    <row r="10" spans="1:7" ht="47.25" customHeight="1">
      <c r="A10" s="150"/>
      <c r="B10" s="418" t="s">
        <v>425</v>
      </c>
      <c r="C10" s="418"/>
      <c r="D10" s="418"/>
      <c r="E10" s="418"/>
      <c r="F10" s="418"/>
      <c r="G10" s="418"/>
    </row>
    <row r="11" spans="1:7" ht="28.5" customHeight="1">
      <c r="A11" s="150"/>
      <c r="B11" s="429" t="s">
        <v>461</v>
      </c>
      <c r="C11" s="430"/>
      <c r="D11" s="430"/>
      <c r="E11" s="430"/>
      <c r="F11" s="430"/>
      <c r="G11" s="430"/>
    </row>
    <row r="12" spans="1:7" ht="45">
      <c r="A12" s="150"/>
      <c r="B12" s="167" t="s">
        <v>326</v>
      </c>
      <c r="C12" s="419" t="s">
        <v>42</v>
      </c>
      <c r="D12" s="420"/>
      <c r="E12" s="167" t="s">
        <v>60</v>
      </c>
      <c r="F12" s="167" t="s">
        <v>426</v>
      </c>
      <c r="G12" s="167" t="s">
        <v>427</v>
      </c>
    </row>
    <row r="13" spans="1:7" ht="15">
      <c r="A13" s="150"/>
      <c r="B13" s="167">
        <v>1</v>
      </c>
      <c r="C13" s="419">
        <v>2</v>
      </c>
      <c r="D13" s="420"/>
      <c r="E13" s="167">
        <v>3</v>
      </c>
      <c r="F13" s="167">
        <v>4</v>
      </c>
      <c r="G13" s="167">
        <v>5</v>
      </c>
    </row>
    <row r="14" spans="1:7" ht="15">
      <c r="A14" s="150"/>
      <c r="B14" s="167">
        <v>1</v>
      </c>
      <c r="C14" s="421" t="s">
        <v>282</v>
      </c>
      <c r="D14" s="422"/>
      <c r="E14" s="167">
        <v>1</v>
      </c>
      <c r="F14" s="167">
        <v>3</v>
      </c>
      <c r="G14" s="169">
        <v>18238</v>
      </c>
    </row>
    <row r="15" spans="1:7" ht="15">
      <c r="A15" s="150"/>
      <c r="B15" s="167">
        <v>2</v>
      </c>
      <c r="C15" s="421" t="s">
        <v>428</v>
      </c>
      <c r="D15" s="422"/>
      <c r="E15" s="167">
        <v>5</v>
      </c>
      <c r="F15" s="167">
        <v>6</v>
      </c>
      <c r="G15" s="169">
        <v>12000</v>
      </c>
    </row>
    <row r="16" spans="1:7" ht="15">
      <c r="A16" s="150"/>
      <c r="B16" s="171"/>
      <c r="C16" s="425" t="s">
        <v>345</v>
      </c>
      <c r="D16" s="426"/>
      <c r="E16" s="167" t="s">
        <v>139</v>
      </c>
      <c r="F16" s="167" t="s">
        <v>139</v>
      </c>
      <c r="G16" s="173">
        <f>SUM(G14:G15)</f>
        <v>30238</v>
      </c>
    </row>
    <row r="17" spans="1:7" ht="15">
      <c r="A17" s="150"/>
      <c r="B17" s="150"/>
      <c r="C17" s="150"/>
      <c r="D17" s="150"/>
      <c r="E17" s="150"/>
      <c r="F17" s="150"/>
      <c r="G17" s="174"/>
    </row>
    <row r="18" spans="1:7" ht="15.75">
      <c r="A18" s="150"/>
      <c r="B18" s="418" t="s">
        <v>429</v>
      </c>
      <c r="C18" s="418"/>
      <c r="D18" s="418"/>
      <c r="E18" s="418"/>
      <c r="F18" s="418"/>
      <c r="G18" s="418"/>
    </row>
    <row r="19" spans="1:42" ht="15">
      <c r="A19" s="150"/>
      <c r="B19" s="423" t="s">
        <v>463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</row>
    <row r="20" spans="1:7" ht="45">
      <c r="A20" s="150"/>
      <c r="B20" s="167" t="s">
        <v>326</v>
      </c>
      <c r="C20" s="419" t="s">
        <v>42</v>
      </c>
      <c r="D20" s="427"/>
      <c r="E20" s="420"/>
      <c r="F20" s="167" t="s">
        <v>61</v>
      </c>
      <c r="G20" s="167" t="s">
        <v>430</v>
      </c>
    </row>
    <row r="21" spans="1:7" ht="15">
      <c r="A21" s="150"/>
      <c r="B21" s="167">
        <v>1</v>
      </c>
      <c r="C21" s="419">
        <v>2</v>
      </c>
      <c r="D21" s="427"/>
      <c r="E21" s="420"/>
      <c r="F21" s="167">
        <v>3</v>
      </c>
      <c r="G21" s="167">
        <v>4</v>
      </c>
    </row>
    <row r="22" spans="1:7" ht="15">
      <c r="A22" s="150"/>
      <c r="B22" s="167">
        <v>1</v>
      </c>
      <c r="C22" s="421"/>
      <c r="D22" s="428"/>
      <c r="E22" s="422"/>
      <c r="F22" s="167"/>
      <c r="G22" s="169"/>
    </row>
    <row r="23" spans="1:7" ht="15">
      <c r="A23" s="150"/>
      <c r="B23" s="167">
        <v>2</v>
      </c>
      <c r="C23" s="421" t="s">
        <v>310</v>
      </c>
      <c r="D23" s="428"/>
      <c r="E23" s="422"/>
      <c r="F23" s="167">
        <v>6</v>
      </c>
      <c r="G23" s="169">
        <v>50000</v>
      </c>
    </row>
    <row r="24" spans="1:7" ht="15">
      <c r="A24" s="150"/>
      <c r="B24" s="167">
        <v>3</v>
      </c>
      <c r="C24" s="421" t="s">
        <v>431</v>
      </c>
      <c r="D24" s="428"/>
      <c r="E24" s="422"/>
      <c r="F24" s="167">
        <v>3</v>
      </c>
      <c r="G24" s="169">
        <f>123678.39-6.34-9953.18</f>
        <v>113718.87</v>
      </c>
    </row>
    <row r="25" spans="1:7" ht="15">
      <c r="A25" s="150"/>
      <c r="B25" s="167">
        <v>4</v>
      </c>
      <c r="C25" s="421" t="s">
        <v>432</v>
      </c>
      <c r="D25" s="428"/>
      <c r="E25" s="422"/>
      <c r="F25" s="167">
        <v>3</v>
      </c>
      <c r="G25" s="169">
        <f>60000+63131.22</f>
        <v>123131.22</v>
      </c>
    </row>
    <row r="26" spans="1:7" ht="15">
      <c r="A26" s="150"/>
      <c r="B26" s="167">
        <v>5</v>
      </c>
      <c r="C26" s="421" t="s">
        <v>433</v>
      </c>
      <c r="D26" s="428"/>
      <c r="E26" s="422"/>
      <c r="F26" s="167"/>
      <c r="G26" s="169">
        <v>0</v>
      </c>
    </row>
    <row r="27" spans="1:7" ht="15">
      <c r="A27" s="150"/>
      <c r="B27" s="171"/>
      <c r="C27" s="425" t="s">
        <v>345</v>
      </c>
      <c r="D27" s="432"/>
      <c r="E27" s="426"/>
      <c r="F27" s="167" t="s">
        <v>139</v>
      </c>
      <c r="G27" s="175">
        <f>SUM(G22:G26)</f>
        <v>286850.08999999997</v>
      </c>
    </row>
    <row r="28" spans="1:7" ht="15.75">
      <c r="A28" s="150"/>
      <c r="B28" s="418" t="s">
        <v>490</v>
      </c>
      <c r="C28" s="418"/>
      <c r="D28" s="418"/>
      <c r="E28" s="418"/>
      <c r="F28" s="418"/>
      <c r="G28" s="418"/>
    </row>
    <row r="29" spans="1:42" ht="15">
      <c r="A29" s="150"/>
      <c r="B29" s="423" t="s">
        <v>464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</row>
    <row r="30" spans="1:42" ht="45">
      <c r="A30" s="150"/>
      <c r="B30" s="167" t="s">
        <v>326</v>
      </c>
      <c r="C30" s="419" t="s">
        <v>42</v>
      </c>
      <c r="D30" s="420"/>
      <c r="E30" s="167" t="s">
        <v>59</v>
      </c>
      <c r="F30" s="167" t="s">
        <v>434</v>
      </c>
      <c r="G30" s="167" t="s">
        <v>435</v>
      </c>
      <c r="H30" s="181"/>
      <c r="I30" s="188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</row>
    <row r="31" spans="1:7" ht="15">
      <c r="A31" s="150"/>
      <c r="B31" s="167">
        <v>1</v>
      </c>
      <c r="C31" s="419">
        <v>2</v>
      </c>
      <c r="D31" s="420"/>
      <c r="E31" s="167">
        <v>3</v>
      </c>
      <c r="F31" s="167">
        <v>4</v>
      </c>
      <c r="G31" s="167">
        <v>5</v>
      </c>
    </row>
    <row r="32" spans="1:9" ht="15">
      <c r="A32" s="150"/>
      <c r="B32" s="167">
        <v>1</v>
      </c>
      <c r="C32" s="421" t="s">
        <v>489</v>
      </c>
      <c r="D32" s="422"/>
      <c r="E32" s="167">
        <v>11</v>
      </c>
      <c r="F32" s="170">
        <v>950</v>
      </c>
      <c r="G32" s="169">
        <v>10450</v>
      </c>
      <c r="I32" s="187">
        <f>G43+G33+G27+G16+G7</f>
        <v>655334.87</v>
      </c>
    </row>
    <row r="33" spans="1:7" ht="15">
      <c r="A33" s="150"/>
      <c r="B33" s="171"/>
      <c r="C33" s="425" t="s">
        <v>345</v>
      </c>
      <c r="D33" s="426"/>
      <c r="E33" s="167" t="s">
        <v>139</v>
      </c>
      <c r="F33" s="167" t="s">
        <v>139</v>
      </c>
      <c r="G33" s="173">
        <f>SUM(G32:G32)</f>
        <v>10450</v>
      </c>
    </row>
    <row r="34" spans="1:7" ht="15.75">
      <c r="A34" s="150"/>
      <c r="B34" s="418" t="s">
        <v>436</v>
      </c>
      <c r="C34" s="418"/>
      <c r="D34" s="418"/>
      <c r="E34" s="418"/>
      <c r="F34" s="418"/>
      <c r="G34" s="418"/>
    </row>
    <row r="35" spans="1:42" ht="15">
      <c r="A35" s="150"/>
      <c r="B35" s="423" t="s">
        <v>465</v>
      </c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</row>
    <row r="36" spans="1:7" ht="45">
      <c r="A36" s="150"/>
      <c r="B36" s="167" t="s">
        <v>326</v>
      </c>
      <c r="C36" s="419" t="s">
        <v>42</v>
      </c>
      <c r="D36" s="420"/>
      <c r="E36" s="167" t="s">
        <v>59</v>
      </c>
      <c r="F36" s="167" t="s">
        <v>434</v>
      </c>
      <c r="G36" s="167" t="s">
        <v>435</v>
      </c>
    </row>
    <row r="37" spans="1:7" ht="15">
      <c r="A37" s="150"/>
      <c r="B37" s="167">
        <v>1</v>
      </c>
      <c r="C37" s="419">
        <v>2</v>
      </c>
      <c r="D37" s="420"/>
      <c r="E37" s="167">
        <v>3</v>
      </c>
      <c r="F37" s="167">
        <v>4</v>
      </c>
      <c r="G37" s="167">
        <v>5</v>
      </c>
    </row>
    <row r="38" spans="1:7" ht="15">
      <c r="A38" s="150"/>
      <c r="B38" s="167">
        <v>1</v>
      </c>
      <c r="C38" s="421" t="s">
        <v>437</v>
      </c>
      <c r="D38" s="422"/>
      <c r="E38" s="167"/>
      <c r="F38" s="167"/>
      <c r="G38" s="169">
        <v>18000</v>
      </c>
    </row>
    <row r="39" spans="1:7" ht="15">
      <c r="A39" s="150"/>
      <c r="B39" s="167">
        <v>2</v>
      </c>
      <c r="C39" s="421" t="s">
        <v>314</v>
      </c>
      <c r="D39" s="422"/>
      <c r="E39" s="167"/>
      <c r="F39" s="167"/>
      <c r="G39" s="169">
        <v>102211.78</v>
      </c>
    </row>
    <row r="40" spans="1:7" ht="15">
      <c r="A40" s="150"/>
      <c r="B40" s="167">
        <v>3</v>
      </c>
      <c r="C40" s="421" t="s">
        <v>438</v>
      </c>
      <c r="D40" s="422"/>
      <c r="E40" s="167"/>
      <c r="F40" s="167"/>
      <c r="G40" s="169">
        <v>8000</v>
      </c>
    </row>
    <row r="41" spans="1:7" ht="15">
      <c r="A41" s="150"/>
      <c r="B41" s="167">
        <v>4</v>
      </c>
      <c r="C41" s="421" t="s">
        <v>439</v>
      </c>
      <c r="D41" s="422"/>
      <c r="E41" s="167"/>
      <c r="F41" s="167"/>
      <c r="G41" s="169">
        <v>61853.18</v>
      </c>
    </row>
    <row r="42" spans="1:7" ht="15">
      <c r="A42" s="150"/>
      <c r="B42" s="167">
        <v>6</v>
      </c>
      <c r="C42" s="176" t="s">
        <v>300</v>
      </c>
      <c r="D42" s="177"/>
      <c r="E42" s="167"/>
      <c r="F42" s="167"/>
      <c r="G42" s="169">
        <v>104731.82</v>
      </c>
    </row>
    <row r="43" spans="1:7" ht="15">
      <c r="A43" s="150"/>
      <c r="B43" s="171"/>
      <c r="C43" s="425" t="s">
        <v>345</v>
      </c>
      <c r="D43" s="426"/>
      <c r="E43" s="167" t="s">
        <v>139</v>
      </c>
      <c r="F43" s="167" t="s">
        <v>139</v>
      </c>
      <c r="G43" s="173">
        <f>SUM(G38:G42)</f>
        <v>294796.78</v>
      </c>
    </row>
    <row r="44" spans="1:7" ht="15">
      <c r="A44" s="150"/>
      <c r="B44" s="150"/>
      <c r="C44" s="150"/>
      <c r="D44" s="150"/>
      <c r="E44" s="150"/>
      <c r="F44" s="150"/>
      <c r="G44" s="150"/>
    </row>
  </sheetData>
  <sheetProtection/>
  <mergeCells count="35"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B28:G28"/>
    <mergeCell ref="C30:D30"/>
    <mergeCell ref="C16:D16"/>
    <mergeCell ref="B18:G18"/>
    <mergeCell ref="C20:E20"/>
    <mergeCell ref="C21:E21"/>
    <mergeCell ref="C22:E22"/>
    <mergeCell ref="C23:E23"/>
    <mergeCell ref="B10:G10"/>
    <mergeCell ref="C12:D12"/>
    <mergeCell ref="C13:D13"/>
    <mergeCell ref="C14:D14"/>
    <mergeCell ref="C15:D15"/>
    <mergeCell ref="B2:G2"/>
    <mergeCell ref="B3:AP3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69">
      <selection activeCell="J93" sqref="J9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64"/>
      <c r="B2" s="201" t="s">
        <v>179</v>
      </c>
      <c r="C2" s="201"/>
      <c r="D2" s="201"/>
      <c r="E2" s="201"/>
      <c r="F2" s="201"/>
      <c r="G2" s="201"/>
    </row>
    <row r="3" spans="1:7" ht="15.75">
      <c r="A3" s="150"/>
      <c r="B3" s="433" t="s">
        <v>152</v>
      </c>
      <c r="C3" s="433"/>
      <c r="D3" s="434"/>
      <c r="E3" s="434"/>
      <c r="F3" s="434"/>
      <c r="G3" s="434"/>
    </row>
    <row r="4" spans="1:7" ht="15.75">
      <c r="A4" s="150"/>
      <c r="B4" s="201" t="s">
        <v>323</v>
      </c>
      <c r="C4" s="201"/>
      <c r="D4" s="201"/>
      <c r="E4" s="435"/>
      <c r="F4" s="435"/>
      <c r="G4" s="435"/>
    </row>
    <row r="5" spans="1:7" ht="15">
      <c r="A5" s="150"/>
      <c r="B5" s="150"/>
      <c r="C5" s="150"/>
      <c r="D5" s="150"/>
      <c r="E5" s="150"/>
      <c r="F5" s="150"/>
      <c r="G5" s="150"/>
    </row>
    <row r="6" spans="1:7" ht="75">
      <c r="A6" s="150"/>
      <c r="B6" s="167" t="s">
        <v>326</v>
      </c>
      <c r="C6" s="419" t="s">
        <v>4</v>
      </c>
      <c r="D6" s="420"/>
      <c r="E6" s="167" t="s">
        <v>440</v>
      </c>
      <c r="F6" s="167" t="s">
        <v>441</v>
      </c>
      <c r="G6" s="167" t="s">
        <v>442</v>
      </c>
    </row>
    <row r="7" spans="1:7" ht="15">
      <c r="A7" s="150"/>
      <c r="B7" s="167">
        <v>1</v>
      </c>
      <c r="C7" s="419">
        <v>2</v>
      </c>
      <c r="D7" s="420"/>
      <c r="E7" s="167">
        <v>3</v>
      </c>
      <c r="F7" s="167">
        <v>4</v>
      </c>
      <c r="G7" s="167">
        <v>5</v>
      </c>
    </row>
    <row r="8" spans="1:7" ht="15">
      <c r="A8" s="150"/>
      <c r="B8" s="171"/>
      <c r="C8" s="419"/>
      <c r="D8" s="420"/>
      <c r="E8" s="171"/>
      <c r="F8" s="171"/>
      <c r="G8" s="171"/>
    </row>
    <row r="9" spans="1:7" ht="15">
      <c r="A9" s="150"/>
      <c r="B9" s="171"/>
      <c r="C9" s="419"/>
      <c r="D9" s="420"/>
      <c r="E9" s="171"/>
      <c r="F9" s="171"/>
      <c r="G9" s="171"/>
    </row>
    <row r="10" spans="1:7" ht="15">
      <c r="A10" s="150"/>
      <c r="B10" s="171"/>
      <c r="C10" s="425" t="s">
        <v>345</v>
      </c>
      <c r="D10" s="426"/>
      <c r="E10" s="167" t="s">
        <v>139</v>
      </c>
      <c r="F10" s="167" t="s">
        <v>139</v>
      </c>
      <c r="G10" s="167"/>
    </row>
    <row r="11" spans="1:7" ht="15">
      <c r="A11" s="150"/>
      <c r="B11" s="150"/>
      <c r="C11" s="150"/>
      <c r="D11" s="150"/>
      <c r="E11" s="150"/>
      <c r="F11" s="150"/>
      <c r="G11" s="150"/>
    </row>
    <row r="12" spans="1:7" ht="15.75">
      <c r="A12" s="150"/>
      <c r="B12" s="201" t="s">
        <v>182</v>
      </c>
      <c r="C12" s="201"/>
      <c r="D12" s="201"/>
      <c r="E12" s="201"/>
      <c r="F12" s="201"/>
      <c r="G12" s="201"/>
    </row>
    <row r="13" spans="1:7" ht="15">
      <c r="A13" s="150"/>
      <c r="B13" s="150"/>
      <c r="C13" s="150"/>
      <c r="D13" s="150"/>
      <c r="E13" s="150"/>
      <c r="F13" s="150"/>
      <c r="G13" s="150"/>
    </row>
    <row r="14" spans="1:7" ht="15.75">
      <c r="A14" s="150"/>
      <c r="B14" s="436" t="s">
        <v>152</v>
      </c>
      <c r="C14" s="436"/>
      <c r="D14" s="434"/>
      <c r="E14" s="434"/>
      <c r="F14" s="434"/>
      <c r="G14" s="434"/>
    </row>
    <row r="15" spans="1:7" ht="15.75">
      <c r="A15" s="150"/>
      <c r="B15" s="201" t="s">
        <v>323</v>
      </c>
      <c r="C15" s="201"/>
      <c r="D15" s="201"/>
      <c r="E15" s="435"/>
      <c r="F15" s="435"/>
      <c r="G15" s="435"/>
    </row>
    <row r="16" spans="1:7" ht="15">
      <c r="A16" s="150"/>
      <c r="B16" s="150"/>
      <c r="C16" s="150"/>
      <c r="D16" s="150"/>
      <c r="E16" s="150"/>
      <c r="F16" s="150"/>
      <c r="G16" s="150"/>
    </row>
    <row r="17" spans="1:7" ht="105">
      <c r="A17" s="150"/>
      <c r="B17" s="167" t="s">
        <v>326</v>
      </c>
      <c r="C17" s="419" t="s">
        <v>42</v>
      </c>
      <c r="D17" s="420"/>
      <c r="E17" s="167" t="s">
        <v>443</v>
      </c>
      <c r="F17" s="167" t="s">
        <v>444</v>
      </c>
      <c r="G17" s="167" t="s">
        <v>445</v>
      </c>
    </row>
    <row r="18" spans="1:7" ht="15">
      <c r="A18" s="150"/>
      <c r="B18" s="167">
        <v>1</v>
      </c>
      <c r="C18" s="419">
        <v>2</v>
      </c>
      <c r="D18" s="420"/>
      <c r="E18" s="167">
        <v>3</v>
      </c>
      <c r="F18" s="167">
        <v>4</v>
      </c>
      <c r="G18" s="167">
        <v>5</v>
      </c>
    </row>
    <row r="19" spans="1:7" ht="15">
      <c r="A19" s="150"/>
      <c r="B19" s="171"/>
      <c r="C19" s="419"/>
      <c r="D19" s="420"/>
      <c r="E19" s="171"/>
      <c r="F19" s="171"/>
      <c r="G19" s="171"/>
    </row>
    <row r="20" spans="1:7" ht="15">
      <c r="A20" s="150"/>
      <c r="B20" s="171"/>
      <c r="C20" s="419"/>
      <c r="D20" s="420"/>
      <c r="E20" s="171"/>
      <c r="F20" s="171"/>
      <c r="G20" s="171"/>
    </row>
    <row r="21" spans="1:7" ht="15">
      <c r="A21" s="150"/>
      <c r="B21" s="171"/>
      <c r="C21" s="425" t="s">
        <v>345</v>
      </c>
      <c r="D21" s="426"/>
      <c r="E21" s="167"/>
      <c r="F21" s="167" t="s">
        <v>139</v>
      </c>
      <c r="G21" s="167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201" t="s">
        <v>185</v>
      </c>
      <c r="C23" s="201"/>
      <c r="D23" s="201"/>
      <c r="E23" s="201"/>
      <c r="F23" s="201"/>
      <c r="G23" s="201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15.75">
      <c r="A25" s="150"/>
      <c r="B25" s="436" t="s">
        <v>152</v>
      </c>
      <c r="C25" s="436"/>
      <c r="D25" s="434"/>
      <c r="E25" s="434"/>
      <c r="F25" s="434"/>
      <c r="G25" s="434"/>
    </row>
    <row r="26" spans="1:7" ht="15.75">
      <c r="A26" s="150"/>
      <c r="B26" s="201" t="s">
        <v>323</v>
      </c>
      <c r="C26" s="201"/>
      <c r="D26" s="201"/>
      <c r="E26" s="435"/>
      <c r="F26" s="435"/>
      <c r="G26" s="435"/>
    </row>
    <row r="27" spans="1:7" ht="15">
      <c r="A27" s="150"/>
      <c r="B27" s="150"/>
      <c r="C27" s="150"/>
      <c r="D27" s="150"/>
      <c r="E27" s="150"/>
      <c r="F27" s="150"/>
      <c r="G27" s="150"/>
    </row>
    <row r="28" spans="1:7" ht="75">
      <c r="A28" s="150"/>
      <c r="B28" s="167" t="s">
        <v>326</v>
      </c>
      <c r="C28" s="419" t="s">
        <v>4</v>
      </c>
      <c r="D28" s="420"/>
      <c r="E28" s="167" t="s">
        <v>440</v>
      </c>
      <c r="F28" s="167" t="s">
        <v>441</v>
      </c>
      <c r="G28" s="167" t="s">
        <v>442</v>
      </c>
    </row>
    <row r="29" spans="1:7" ht="15">
      <c r="A29" s="150"/>
      <c r="B29" s="167">
        <v>1</v>
      </c>
      <c r="C29" s="419">
        <v>2</v>
      </c>
      <c r="D29" s="420"/>
      <c r="E29" s="167">
        <v>3</v>
      </c>
      <c r="F29" s="167">
        <v>4</v>
      </c>
      <c r="G29" s="167">
        <v>5</v>
      </c>
    </row>
    <row r="30" spans="1:7" ht="15">
      <c r="A30" s="150"/>
      <c r="B30" s="171"/>
      <c r="C30" s="419"/>
      <c r="D30" s="420"/>
      <c r="E30" s="171"/>
      <c r="F30" s="171"/>
      <c r="G30" s="171"/>
    </row>
    <row r="31" spans="1:7" ht="15">
      <c r="A31" s="150"/>
      <c r="B31" s="171"/>
      <c r="C31" s="419"/>
      <c r="D31" s="420"/>
      <c r="E31" s="171"/>
      <c r="F31" s="171"/>
      <c r="G31" s="171"/>
    </row>
    <row r="32" spans="1:7" ht="15">
      <c r="A32" s="150"/>
      <c r="B32" s="171"/>
      <c r="C32" s="425" t="s">
        <v>345</v>
      </c>
      <c r="D32" s="426"/>
      <c r="E32" s="167" t="s">
        <v>139</v>
      </c>
      <c r="F32" s="167" t="s">
        <v>139</v>
      </c>
      <c r="G32" s="167"/>
    </row>
    <row r="33" spans="1:7" ht="15">
      <c r="A33" s="150"/>
      <c r="B33" s="150"/>
      <c r="C33" s="150"/>
      <c r="D33" s="150"/>
      <c r="E33" s="150"/>
      <c r="F33" s="150"/>
      <c r="G33" s="150"/>
    </row>
    <row r="34" spans="1:7" ht="15.75">
      <c r="A34" s="150"/>
      <c r="B34" s="418" t="s">
        <v>446</v>
      </c>
      <c r="C34" s="418"/>
      <c r="D34" s="418"/>
      <c r="E34" s="418"/>
      <c r="F34" s="418"/>
      <c r="G34" s="418"/>
    </row>
    <row r="35" spans="1:7" ht="15">
      <c r="A35" s="150"/>
      <c r="B35" s="150"/>
      <c r="C35" s="150"/>
      <c r="D35" s="150"/>
      <c r="E35" s="150"/>
      <c r="F35" s="150"/>
      <c r="G35" s="150"/>
    </row>
    <row r="36" spans="1:7" ht="15.75">
      <c r="A36" s="150"/>
      <c r="B36" s="436" t="s">
        <v>152</v>
      </c>
      <c r="C36" s="436"/>
      <c r="D36" s="437">
        <v>244</v>
      </c>
      <c r="E36" s="437"/>
      <c r="F36" s="437"/>
      <c r="G36" s="437"/>
    </row>
    <row r="37" spans="1:7" ht="15.75">
      <c r="A37" s="150"/>
      <c r="B37" s="436" t="s">
        <v>323</v>
      </c>
      <c r="C37" s="436"/>
      <c r="D37" s="215" t="s">
        <v>324</v>
      </c>
      <c r="E37" s="215"/>
      <c r="F37" s="215"/>
      <c r="G37" s="215"/>
    </row>
    <row r="38" spans="1:7" ht="15">
      <c r="A38" s="150"/>
      <c r="B38" s="150"/>
      <c r="C38" s="150"/>
      <c r="D38" s="150"/>
      <c r="E38" s="150"/>
      <c r="F38" s="150"/>
      <c r="G38" s="150"/>
    </row>
    <row r="39" spans="1:7" ht="75">
      <c r="A39" s="150"/>
      <c r="B39" s="167" t="s">
        <v>326</v>
      </c>
      <c r="C39" s="419" t="s">
        <v>4</v>
      </c>
      <c r="D39" s="420"/>
      <c r="E39" s="167" t="s">
        <v>440</v>
      </c>
      <c r="F39" s="167" t="s">
        <v>441</v>
      </c>
      <c r="G39" s="167" t="s">
        <v>442</v>
      </c>
    </row>
    <row r="40" spans="1:7" ht="15">
      <c r="A40" s="150"/>
      <c r="B40" s="167">
        <v>1</v>
      </c>
      <c r="C40" s="419">
        <v>2</v>
      </c>
      <c r="D40" s="420"/>
      <c r="E40" s="167">
        <v>3</v>
      </c>
      <c r="F40" s="167">
        <v>4</v>
      </c>
      <c r="G40" s="167">
        <v>5</v>
      </c>
    </row>
    <row r="41" spans="1:7" ht="15">
      <c r="A41" s="150"/>
      <c r="B41" s="167">
        <v>1</v>
      </c>
      <c r="C41" s="421"/>
      <c r="D41" s="422"/>
      <c r="E41" s="169"/>
      <c r="F41" s="167"/>
      <c r="G41" s="169"/>
    </row>
    <row r="42" spans="1:7" ht="15">
      <c r="A42" s="150"/>
      <c r="B42" s="171"/>
      <c r="C42" s="425" t="s">
        <v>345</v>
      </c>
      <c r="D42" s="426"/>
      <c r="E42" s="167" t="s">
        <v>139</v>
      </c>
      <c r="F42" s="167" t="s">
        <v>139</v>
      </c>
      <c r="G42" s="175">
        <f>SUM(G41:G41)</f>
        <v>0</v>
      </c>
    </row>
    <row r="43" spans="1:7" ht="15">
      <c r="A43" s="150"/>
      <c r="B43" s="150"/>
      <c r="C43" s="150"/>
      <c r="D43" s="150"/>
      <c r="E43" s="150"/>
      <c r="F43" s="150"/>
      <c r="G43" s="150"/>
    </row>
    <row r="44" spans="1:7" ht="15.75">
      <c r="A44" s="150"/>
      <c r="B44" s="418" t="s">
        <v>447</v>
      </c>
      <c r="C44" s="418"/>
      <c r="D44" s="418"/>
      <c r="E44" s="418"/>
      <c r="F44" s="418"/>
      <c r="G44" s="418"/>
    </row>
    <row r="45" spans="1:7" ht="15">
      <c r="A45" s="150"/>
      <c r="B45" s="150"/>
      <c r="C45" s="150"/>
      <c r="D45" s="150"/>
      <c r="E45" s="150"/>
      <c r="F45" s="150"/>
      <c r="G45" s="150"/>
    </row>
    <row r="46" spans="1:7" ht="15.75">
      <c r="A46" s="150"/>
      <c r="B46" s="436" t="s">
        <v>152</v>
      </c>
      <c r="C46" s="436"/>
      <c r="D46" s="437">
        <v>244</v>
      </c>
      <c r="E46" s="437"/>
      <c r="F46" s="437"/>
      <c r="G46" s="437"/>
    </row>
    <row r="47" spans="1:7" ht="15.75">
      <c r="A47" s="150"/>
      <c r="B47" s="201" t="s">
        <v>323</v>
      </c>
      <c r="C47" s="201"/>
      <c r="D47" s="215" t="s">
        <v>324</v>
      </c>
      <c r="E47" s="215"/>
      <c r="F47" s="215"/>
      <c r="G47" s="215"/>
    </row>
    <row r="48" spans="1:7" ht="15">
      <c r="A48" s="150"/>
      <c r="B48" s="150"/>
      <c r="C48" s="150"/>
      <c r="D48" s="150"/>
      <c r="E48" s="150"/>
      <c r="F48" s="150"/>
      <c r="G48" s="150"/>
    </row>
    <row r="49" spans="1:7" ht="15.75">
      <c r="A49" s="150"/>
      <c r="B49" s="418" t="s">
        <v>448</v>
      </c>
      <c r="C49" s="418"/>
      <c r="D49" s="418"/>
      <c r="E49" s="418"/>
      <c r="F49" s="418"/>
      <c r="G49" s="418"/>
    </row>
    <row r="50" spans="1:7" ht="15">
      <c r="A50" s="150"/>
      <c r="B50" s="150"/>
      <c r="C50" s="150"/>
      <c r="D50" s="150"/>
      <c r="E50" s="150"/>
      <c r="F50" s="150"/>
      <c r="G50" s="150"/>
    </row>
    <row r="51" spans="1:7" ht="60">
      <c r="A51" s="150"/>
      <c r="B51" s="167" t="s">
        <v>326</v>
      </c>
      <c r="C51" s="167" t="s">
        <v>42</v>
      </c>
      <c r="D51" s="167" t="s">
        <v>55</v>
      </c>
      <c r="E51" s="167" t="s">
        <v>56</v>
      </c>
      <c r="F51" s="167" t="s">
        <v>449</v>
      </c>
      <c r="G51" s="167" t="s">
        <v>350</v>
      </c>
    </row>
    <row r="52" spans="1:7" ht="15">
      <c r="A52" s="150"/>
      <c r="B52" s="167">
        <v>1</v>
      </c>
      <c r="C52" s="167">
        <v>2</v>
      </c>
      <c r="D52" s="167">
        <v>3</v>
      </c>
      <c r="E52" s="167">
        <v>4</v>
      </c>
      <c r="F52" s="167">
        <v>5</v>
      </c>
      <c r="G52" s="167">
        <v>6</v>
      </c>
    </row>
    <row r="53" spans="1:7" ht="30">
      <c r="A53" s="150"/>
      <c r="B53" s="167">
        <v>1</v>
      </c>
      <c r="C53" s="168" t="s">
        <v>450</v>
      </c>
      <c r="D53" s="167">
        <v>4</v>
      </c>
      <c r="E53" s="167">
        <v>12</v>
      </c>
      <c r="F53" s="169">
        <v>2185</v>
      </c>
      <c r="G53" s="178">
        <v>49369.26</v>
      </c>
    </row>
    <row r="54" spans="1:7" ht="15">
      <c r="A54" s="150"/>
      <c r="B54" s="171"/>
      <c r="C54" s="167" t="s">
        <v>345</v>
      </c>
      <c r="D54" s="171" t="s">
        <v>139</v>
      </c>
      <c r="E54" s="167" t="s">
        <v>139</v>
      </c>
      <c r="F54" s="167" t="s">
        <v>139</v>
      </c>
      <c r="G54" s="179">
        <f>SUM(G53:G53)</f>
        <v>49369.26</v>
      </c>
    </row>
    <row r="55" spans="1:7" ht="15">
      <c r="A55" s="150"/>
      <c r="B55" s="150"/>
      <c r="C55" s="150"/>
      <c r="D55" s="150"/>
      <c r="E55" s="150"/>
      <c r="F55" s="150"/>
      <c r="G55" s="150"/>
    </row>
    <row r="56" spans="1:7" ht="15.75">
      <c r="A56" s="150"/>
      <c r="B56" s="201" t="s">
        <v>190</v>
      </c>
      <c r="C56" s="201"/>
      <c r="D56" s="201"/>
      <c r="E56" s="201"/>
      <c r="F56" s="201"/>
      <c r="G56" s="201"/>
    </row>
    <row r="57" spans="1:7" ht="15">
      <c r="A57" s="150"/>
      <c r="B57" s="150"/>
      <c r="C57" s="150"/>
      <c r="D57" s="150"/>
      <c r="E57" s="150"/>
      <c r="F57" s="150"/>
      <c r="G57" s="150"/>
    </row>
    <row r="58" spans="1:7" ht="75">
      <c r="A58" s="150"/>
      <c r="B58" s="167" t="s">
        <v>326</v>
      </c>
      <c r="C58" s="419" t="s">
        <v>42</v>
      </c>
      <c r="D58" s="420"/>
      <c r="E58" s="167" t="s">
        <v>451</v>
      </c>
      <c r="F58" s="167" t="s">
        <v>452</v>
      </c>
      <c r="G58" s="167" t="s">
        <v>435</v>
      </c>
    </row>
    <row r="59" spans="1:7" ht="15">
      <c r="A59" s="150"/>
      <c r="B59" s="167">
        <v>1</v>
      </c>
      <c r="C59" s="419">
        <v>2</v>
      </c>
      <c r="D59" s="420"/>
      <c r="E59" s="167">
        <v>3</v>
      </c>
      <c r="F59" s="167">
        <v>4</v>
      </c>
      <c r="G59" s="167">
        <v>5</v>
      </c>
    </row>
    <row r="60" spans="1:7" ht="15">
      <c r="A60" s="150"/>
      <c r="B60" s="171"/>
      <c r="C60" s="419"/>
      <c r="D60" s="420"/>
      <c r="E60" s="171"/>
      <c r="F60" s="171"/>
      <c r="G60" s="171"/>
    </row>
    <row r="61" spans="1:7" ht="15">
      <c r="A61" s="150"/>
      <c r="B61" s="171"/>
      <c r="C61" s="419"/>
      <c r="D61" s="420"/>
      <c r="E61" s="171"/>
      <c r="F61" s="171"/>
      <c r="G61" s="171"/>
    </row>
    <row r="62" spans="1:7" ht="15">
      <c r="A62" s="150"/>
      <c r="B62" s="171"/>
      <c r="C62" s="425" t="s">
        <v>345</v>
      </c>
      <c r="D62" s="426"/>
      <c r="E62" s="167"/>
      <c r="F62" s="167"/>
      <c r="G62" s="167"/>
    </row>
    <row r="63" spans="1:7" ht="15">
      <c r="A63" s="150"/>
      <c r="B63" s="150"/>
      <c r="C63" s="150"/>
      <c r="D63" s="150"/>
      <c r="E63" s="150"/>
      <c r="F63" s="150"/>
      <c r="G63" s="150"/>
    </row>
    <row r="64" spans="1:7" ht="15.75">
      <c r="A64" s="150"/>
      <c r="B64" s="418" t="s">
        <v>453</v>
      </c>
      <c r="C64" s="418"/>
      <c r="D64" s="418"/>
      <c r="E64" s="418"/>
      <c r="F64" s="418"/>
      <c r="G64" s="418"/>
    </row>
    <row r="65" spans="1:7" ht="0.75" customHeight="1">
      <c r="A65" s="150"/>
      <c r="B65" s="150"/>
      <c r="C65" s="150"/>
      <c r="D65" s="150"/>
      <c r="E65" s="150"/>
      <c r="F65" s="150"/>
      <c r="G65" s="150"/>
    </row>
    <row r="66" spans="1:7" ht="75">
      <c r="A66" s="150"/>
      <c r="B66" s="167" t="s">
        <v>326</v>
      </c>
      <c r="C66" s="167" t="s">
        <v>4</v>
      </c>
      <c r="D66" s="167" t="s">
        <v>58</v>
      </c>
      <c r="E66" s="167" t="s">
        <v>421</v>
      </c>
      <c r="F66" s="167" t="s">
        <v>422</v>
      </c>
      <c r="G66" s="167" t="s">
        <v>350</v>
      </c>
    </row>
    <row r="67" spans="1:7" ht="15">
      <c r="A67" s="150"/>
      <c r="B67" s="167">
        <v>1</v>
      </c>
      <c r="C67" s="167">
        <v>2</v>
      </c>
      <c r="D67" s="167">
        <v>3</v>
      </c>
      <c r="E67" s="167">
        <v>4</v>
      </c>
      <c r="F67" s="167">
        <v>5</v>
      </c>
      <c r="G67" s="167">
        <v>6</v>
      </c>
    </row>
    <row r="68" spans="1:7" ht="33" customHeight="1">
      <c r="A68" s="150"/>
      <c r="B68" s="167">
        <v>1</v>
      </c>
      <c r="C68" s="167" t="s">
        <v>454</v>
      </c>
      <c r="D68" s="170">
        <v>6050</v>
      </c>
      <c r="E68" s="167">
        <v>8</v>
      </c>
      <c r="F68" s="167"/>
      <c r="G68" s="180">
        <f>D68*E68</f>
        <v>48400</v>
      </c>
    </row>
    <row r="69" spans="1:7" ht="30" customHeight="1">
      <c r="A69" s="150"/>
      <c r="B69" s="167">
        <v>2</v>
      </c>
      <c r="C69" s="168" t="s">
        <v>467</v>
      </c>
      <c r="D69" s="167">
        <v>10000</v>
      </c>
      <c r="E69" s="167">
        <v>8.01</v>
      </c>
      <c r="F69" s="167"/>
      <c r="G69" s="169">
        <f>90000-18630</f>
        <v>71370</v>
      </c>
    </row>
    <row r="70" spans="1:10" ht="36.75" customHeight="1">
      <c r="A70" s="150"/>
      <c r="B70" s="167">
        <v>3</v>
      </c>
      <c r="C70" s="168" t="s">
        <v>459</v>
      </c>
      <c r="D70" s="167">
        <v>54.46</v>
      </c>
      <c r="E70" s="167">
        <v>3425.12</v>
      </c>
      <c r="F70" s="167"/>
      <c r="G70" s="169">
        <f>197904.71-6278.78+0.3-22540.32</f>
        <v>169085.90999999997</v>
      </c>
      <c r="J70" s="187"/>
    </row>
    <row r="71" spans="1:7" ht="21" customHeight="1">
      <c r="A71" s="150"/>
      <c r="B71" s="167">
        <v>4</v>
      </c>
      <c r="C71" s="168" t="s">
        <v>460</v>
      </c>
      <c r="D71" s="170">
        <v>727.74</v>
      </c>
      <c r="E71" s="169">
        <v>60.31</v>
      </c>
      <c r="F71" s="167"/>
      <c r="G71" s="169">
        <f>22129.55-23.51-35.82-325</f>
        <v>21745.22</v>
      </c>
    </row>
    <row r="72" spans="1:7" ht="30">
      <c r="A72" s="150"/>
      <c r="B72" s="167">
        <v>8</v>
      </c>
      <c r="C72" s="168" t="s">
        <v>468</v>
      </c>
      <c r="D72" s="171"/>
      <c r="E72" s="171"/>
      <c r="F72" s="171"/>
      <c r="G72" s="148">
        <v>3265.74</v>
      </c>
    </row>
    <row r="73" spans="1:7" ht="15">
      <c r="A73" s="150"/>
      <c r="B73" s="171"/>
      <c r="C73" s="167" t="s">
        <v>345</v>
      </c>
      <c r="D73" s="167" t="s">
        <v>139</v>
      </c>
      <c r="E73" s="167" t="s">
        <v>139</v>
      </c>
      <c r="F73" s="167" t="s">
        <v>139</v>
      </c>
      <c r="G73" s="172">
        <f>SUM(G68:G72)</f>
        <v>313866.87</v>
      </c>
    </row>
    <row r="74" spans="1:7" ht="2.25" customHeight="1">
      <c r="A74" s="150"/>
      <c r="B74" s="150"/>
      <c r="C74" s="150"/>
      <c r="D74" s="150"/>
      <c r="E74" s="150"/>
      <c r="F74" s="150"/>
      <c r="G74" s="150"/>
    </row>
    <row r="75" spans="1:7" ht="14.25" customHeight="1">
      <c r="A75" s="150"/>
      <c r="B75" s="201" t="s">
        <v>198</v>
      </c>
      <c r="C75" s="201"/>
      <c r="D75" s="201"/>
      <c r="E75" s="201"/>
      <c r="F75" s="201"/>
      <c r="G75" s="201"/>
    </row>
    <row r="76" spans="1:7" ht="15" hidden="1">
      <c r="A76" s="150"/>
      <c r="B76" s="150"/>
      <c r="C76" s="150"/>
      <c r="D76" s="150"/>
      <c r="E76" s="150"/>
      <c r="F76" s="150"/>
      <c r="G76" s="150"/>
    </row>
    <row r="77" spans="1:7" ht="45">
      <c r="A77" s="150"/>
      <c r="B77" s="167" t="s">
        <v>326</v>
      </c>
      <c r="C77" s="419" t="s">
        <v>4</v>
      </c>
      <c r="D77" s="420"/>
      <c r="E77" s="167" t="s">
        <v>59</v>
      </c>
      <c r="F77" s="167" t="s">
        <v>423</v>
      </c>
      <c r="G77" s="167" t="s">
        <v>424</v>
      </c>
    </row>
    <row r="78" spans="1:7" ht="15">
      <c r="A78" s="150"/>
      <c r="B78" s="167">
        <v>1</v>
      </c>
      <c r="C78" s="419">
        <v>2</v>
      </c>
      <c r="D78" s="420"/>
      <c r="E78" s="167">
        <v>3</v>
      </c>
      <c r="F78" s="167">
        <v>4</v>
      </c>
      <c r="G78" s="167">
        <v>5</v>
      </c>
    </row>
    <row r="79" spans="1:7" ht="15">
      <c r="A79" s="150"/>
      <c r="B79" s="171"/>
      <c r="C79" s="419"/>
      <c r="D79" s="420"/>
      <c r="E79" s="171"/>
      <c r="F79" s="171"/>
      <c r="G79" s="171"/>
    </row>
    <row r="80" spans="1:7" ht="15">
      <c r="A80" s="150"/>
      <c r="B80" s="171"/>
      <c r="C80" s="419"/>
      <c r="D80" s="420"/>
      <c r="E80" s="171"/>
      <c r="F80" s="171"/>
      <c r="G80" s="171"/>
    </row>
    <row r="81" spans="1:7" ht="10.5" customHeight="1">
      <c r="A81" s="150"/>
      <c r="B81" s="171"/>
      <c r="C81" s="425" t="s">
        <v>345</v>
      </c>
      <c r="D81" s="426"/>
      <c r="E81" s="167" t="s">
        <v>139</v>
      </c>
      <c r="F81" s="167" t="s">
        <v>139</v>
      </c>
      <c r="G81" s="167"/>
    </row>
    <row r="82" spans="1:7" ht="15" hidden="1">
      <c r="A82" s="150"/>
      <c r="B82" s="150"/>
      <c r="C82" s="150"/>
      <c r="D82" s="150"/>
      <c r="E82" s="150"/>
      <c r="F82" s="150"/>
      <c r="G82" s="150"/>
    </row>
    <row r="83" spans="1:7" ht="15" customHeight="1">
      <c r="A83" s="150"/>
      <c r="B83" s="418" t="s">
        <v>425</v>
      </c>
      <c r="C83" s="418"/>
      <c r="D83" s="418"/>
      <c r="E83" s="418"/>
      <c r="F83" s="418"/>
      <c r="G83" s="418"/>
    </row>
    <row r="84" spans="1:7" ht="15" hidden="1">
      <c r="A84" s="150"/>
      <c r="B84" s="150"/>
      <c r="C84" s="150"/>
      <c r="D84" s="150"/>
      <c r="E84" s="150"/>
      <c r="F84" s="150"/>
      <c r="G84" s="150"/>
    </row>
    <row r="85" spans="1:7" ht="45">
      <c r="A85" s="150"/>
      <c r="B85" s="167" t="s">
        <v>326</v>
      </c>
      <c r="C85" s="419" t="s">
        <v>42</v>
      </c>
      <c r="D85" s="420"/>
      <c r="E85" s="167" t="s">
        <v>60</v>
      </c>
      <c r="F85" s="167" t="s">
        <v>426</v>
      </c>
      <c r="G85" s="167" t="s">
        <v>427</v>
      </c>
    </row>
    <row r="86" spans="1:7" ht="15">
      <c r="A86" s="150"/>
      <c r="B86" s="167">
        <v>1</v>
      </c>
      <c r="C86" s="419">
        <v>2</v>
      </c>
      <c r="D86" s="420"/>
      <c r="E86" s="167">
        <v>3</v>
      </c>
      <c r="F86" s="167">
        <v>4</v>
      </c>
      <c r="G86" s="167">
        <v>5</v>
      </c>
    </row>
    <row r="87" spans="1:7" ht="15">
      <c r="A87" s="150"/>
      <c r="B87" s="167">
        <v>1</v>
      </c>
      <c r="C87" s="421" t="s">
        <v>455</v>
      </c>
      <c r="D87" s="428"/>
      <c r="E87" s="422"/>
      <c r="F87" s="167">
        <v>1</v>
      </c>
      <c r="G87" s="169">
        <f>181600-34800-7672</f>
        <v>139128</v>
      </c>
    </row>
    <row r="88" spans="1:7" ht="15">
      <c r="A88" s="150"/>
      <c r="B88" s="171"/>
      <c r="C88" s="425" t="s">
        <v>345</v>
      </c>
      <c r="D88" s="426"/>
      <c r="E88" s="167" t="s">
        <v>139</v>
      </c>
      <c r="F88" s="167" t="s">
        <v>139</v>
      </c>
      <c r="G88" s="173">
        <f>SUM(G87:G87)</f>
        <v>139128</v>
      </c>
    </row>
    <row r="89" spans="1:7" ht="2.25" customHeight="1">
      <c r="A89" s="150"/>
      <c r="B89" s="150"/>
      <c r="C89" s="150"/>
      <c r="D89" s="150"/>
      <c r="E89" s="150"/>
      <c r="F89" s="150"/>
      <c r="G89" s="174"/>
    </row>
    <row r="90" spans="1:7" ht="15.75">
      <c r="A90" s="150"/>
      <c r="B90" s="418" t="s">
        <v>429</v>
      </c>
      <c r="C90" s="418"/>
      <c r="D90" s="418"/>
      <c r="E90" s="418"/>
      <c r="F90" s="418"/>
      <c r="G90" s="418"/>
    </row>
    <row r="91" spans="1:7" ht="15" hidden="1">
      <c r="A91" s="150"/>
      <c r="B91" s="150"/>
      <c r="C91" s="150"/>
      <c r="D91" s="150"/>
      <c r="E91" s="150"/>
      <c r="F91" s="150"/>
      <c r="G91" s="150"/>
    </row>
    <row r="92" spans="1:10" ht="45">
      <c r="A92" s="150"/>
      <c r="B92" s="167" t="s">
        <v>326</v>
      </c>
      <c r="C92" s="419" t="s">
        <v>42</v>
      </c>
      <c r="D92" s="427"/>
      <c r="E92" s="420"/>
      <c r="F92" s="167" t="s">
        <v>61</v>
      </c>
      <c r="G92" s="167" t="s">
        <v>430</v>
      </c>
      <c r="J92" s="187">
        <f>G104+G96+G88+G73+G54</f>
        <v>876559.38</v>
      </c>
    </row>
    <row r="93" spans="1:7" ht="15">
      <c r="A93" s="150"/>
      <c r="B93" s="167">
        <v>1</v>
      </c>
      <c r="C93" s="419">
        <v>2</v>
      </c>
      <c r="D93" s="427"/>
      <c r="E93" s="420"/>
      <c r="F93" s="167">
        <v>3</v>
      </c>
      <c r="G93" s="167">
        <v>4</v>
      </c>
    </row>
    <row r="94" spans="1:7" ht="15">
      <c r="A94" s="150"/>
      <c r="B94" s="167">
        <v>1</v>
      </c>
      <c r="C94" s="421" t="s">
        <v>456</v>
      </c>
      <c r="D94" s="438"/>
      <c r="E94" s="439"/>
      <c r="F94" s="167">
        <v>1</v>
      </c>
      <c r="G94" s="169">
        <f>96000+325+7500</f>
        <v>103825</v>
      </c>
    </row>
    <row r="95" spans="1:7" ht="15">
      <c r="A95" s="150"/>
      <c r="B95" s="167"/>
      <c r="C95" s="421"/>
      <c r="D95" s="438"/>
      <c r="E95" s="439"/>
      <c r="F95" s="167"/>
      <c r="G95" s="169"/>
    </row>
    <row r="96" spans="1:7" ht="15">
      <c r="A96" s="150"/>
      <c r="B96" s="171"/>
      <c r="C96" s="425"/>
      <c r="D96" s="432"/>
      <c r="E96" s="426"/>
      <c r="F96" s="167"/>
      <c r="G96" s="175">
        <f>SUM(G94:G95)</f>
        <v>103825</v>
      </c>
    </row>
    <row r="97" spans="1:7" ht="15">
      <c r="A97" s="150"/>
      <c r="B97" s="150"/>
      <c r="C97" s="150"/>
      <c r="D97" s="150"/>
      <c r="E97" s="150"/>
      <c r="F97" s="150"/>
      <c r="G97" s="150"/>
    </row>
    <row r="98" spans="1:7" ht="15.75">
      <c r="A98" s="150"/>
      <c r="B98" s="418" t="s">
        <v>457</v>
      </c>
      <c r="C98" s="418"/>
      <c r="D98" s="418"/>
      <c r="E98" s="418"/>
      <c r="F98" s="418"/>
      <c r="G98" s="418"/>
    </row>
    <row r="99" spans="1:7" ht="15">
      <c r="A99" s="150"/>
      <c r="B99" s="150"/>
      <c r="C99" s="150"/>
      <c r="D99" s="150"/>
      <c r="E99" s="150"/>
      <c r="F99" s="150"/>
      <c r="G99" s="150"/>
    </row>
    <row r="100" spans="1:7" ht="45">
      <c r="A100" s="150"/>
      <c r="B100" s="167" t="s">
        <v>326</v>
      </c>
      <c r="C100" s="419" t="s">
        <v>42</v>
      </c>
      <c r="D100" s="420"/>
      <c r="E100" s="167" t="s">
        <v>59</v>
      </c>
      <c r="F100" s="167" t="s">
        <v>434</v>
      </c>
      <c r="G100" s="167" t="s">
        <v>435</v>
      </c>
    </row>
    <row r="101" spans="1:7" ht="15">
      <c r="A101" s="150"/>
      <c r="B101" s="167">
        <v>1</v>
      </c>
      <c r="C101" s="419">
        <v>2</v>
      </c>
      <c r="D101" s="420"/>
      <c r="E101" s="167">
        <v>3</v>
      </c>
      <c r="F101" s="167">
        <v>4</v>
      </c>
      <c r="G101" s="167">
        <v>5</v>
      </c>
    </row>
    <row r="102" spans="1:7" ht="15">
      <c r="A102" s="150"/>
      <c r="B102" s="167">
        <v>1</v>
      </c>
      <c r="C102" s="421" t="s">
        <v>458</v>
      </c>
      <c r="D102" s="422"/>
      <c r="E102" s="167">
        <v>1</v>
      </c>
      <c r="F102" s="167"/>
      <c r="G102" s="169">
        <v>168000</v>
      </c>
    </row>
    <row r="103" spans="1:7" ht="15">
      <c r="A103" s="150"/>
      <c r="B103" s="167">
        <v>2</v>
      </c>
      <c r="C103" s="421" t="s">
        <v>300</v>
      </c>
      <c r="D103" s="439"/>
      <c r="E103" s="167">
        <v>1</v>
      </c>
      <c r="F103" s="167"/>
      <c r="G103" s="169">
        <v>102370.25</v>
      </c>
    </row>
    <row r="104" spans="1:7" ht="15">
      <c r="A104" s="150"/>
      <c r="B104" s="171"/>
      <c r="C104" s="425" t="s">
        <v>345</v>
      </c>
      <c r="D104" s="426"/>
      <c r="E104" s="167" t="s">
        <v>139</v>
      </c>
      <c r="F104" s="167" t="s">
        <v>139</v>
      </c>
      <c r="G104" s="173">
        <f>SUM(G102:G103)</f>
        <v>270370.25</v>
      </c>
    </row>
  </sheetData>
  <sheetProtection/>
  <mergeCells count="75">
    <mergeCell ref="C104:D104"/>
    <mergeCell ref="C96:E96"/>
    <mergeCell ref="B98:G98"/>
    <mergeCell ref="C100:D100"/>
    <mergeCell ref="C101:D101"/>
    <mergeCell ref="C102:D102"/>
    <mergeCell ref="C103:D103"/>
    <mergeCell ref="C88:D88"/>
    <mergeCell ref="B90:G90"/>
    <mergeCell ref="C92:E92"/>
    <mergeCell ref="C93:E93"/>
    <mergeCell ref="C94:E94"/>
    <mergeCell ref="C95:E95"/>
    <mergeCell ref="C80:D80"/>
    <mergeCell ref="C81:D81"/>
    <mergeCell ref="B83:G83"/>
    <mergeCell ref="C85:D85"/>
    <mergeCell ref="C86:D86"/>
    <mergeCell ref="C87:E87"/>
    <mergeCell ref="C62:D62"/>
    <mergeCell ref="B64:G64"/>
    <mergeCell ref="B75:G75"/>
    <mergeCell ref="C77:D77"/>
    <mergeCell ref="C78:D78"/>
    <mergeCell ref="C79:D79"/>
    <mergeCell ref="B49:G49"/>
    <mergeCell ref="B56:G56"/>
    <mergeCell ref="C58:D58"/>
    <mergeCell ref="C59:D59"/>
    <mergeCell ref="C60:D60"/>
    <mergeCell ref="C61:D61"/>
    <mergeCell ref="C41:D41"/>
    <mergeCell ref="C42:D42"/>
    <mergeCell ref="B44:G44"/>
    <mergeCell ref="B46:C46"/>
    <mergeCell ref="D46:G46"/>
    <mergeCell ref="B47:C47"/>
    <mergeCell ref="D47:G47"/>
    <mergeCell ref="B36:C36"/>
    <mergeCell ref="D36:G36"/>
    <mergeCell ref="B37:C37"/>
    <mergeCell ref="D37:G37"/>
    <mergeCell ref="C39:D39"/>
    <mergeCell ref="C40:D40"/>
    <mergeCell ref="C28:D28"/>
    <mergeCell ref="C29:D29"/>
    <mergeCell ref="C30:D30"/>
    <mergeCell ref="C31:D31"/>
    <mergeCell ref="C32:D32"/>
    <mergeCell ref="B34:G34"/>
    <mergeCell ref="C21:D21"/>
    <mergeCell ref="B23:G23"/>
    <mergeCell ref="B25:C25"/>
    <mergeCell ref="D25:G25"/>
    <mergeCell ref="B26:D26"/>
    <mergeCell ref="E26:G26"/>
    <mergeCell ref="B15:D15"/>
    <mergeCell ref="E15:G15"/>
    <mergeCell ref="C17:D17"/>
    <mergeCell ref="C18:D18"/>
    <mergeCell ref="C19:D19"/>
    <mergeCell ref="C20:D20"/>
    <mergeCell ref="C7:D7"/>
    <mergeCell ref="C8:D8"/>
    <mergeCell ref="C9:D9"/>
    <mergeCell ref="C10:D10"/>
    <mergeCell ref="B12:G12"/>
    <mergeCell ref="B14:C14"/>
    <mergeCell ref="D14:G14"/>
    <mergeCell ref="B2:G2"/>
    <mergeCell ref="B3:C3"/>
    <mergeCell ref="D3:G3"/>
    <mergeCell ref="B4:D4"/>
    <mergeCell ref="E4:G4"/>
    <mergeCell ref="C6:D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2020-01-13T02:31:46Z</cp:lastPrinted>
  <dcterms:created xsi:type="dcterms:W3CDTF">2016-11-15T11:35:14Z</dcterms:created>
  <dcterms:modified xsi:type="dcterms:W3CDTF">2020-04-03T12:44:33Z</dcterms:modified>
  <cp:category/>
  <cp:version/>
  <cp:contentType/>
  <cp:contentStatus/>
</cp:coreProperties>
</file>