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2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2'!$A$1:$L$63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<sst xmlns="http://schemas.openxmlformats.org/spreadsheetml/2006/main" count="900" uniqueCount="494">
  <si>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</si>
  <si>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</si>
  <si>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</si>
  <si>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</si>
  <si>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</si>
  <si>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</si>
  <si>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</si>
  <si>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</si>
  <si>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</si>
  <si>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</si>
  <si>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</si>
  <si>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</si>
  <si>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</si>
  <si>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</si>
  <si>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</si>
  <si>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</si>
  <si>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</si>
  <si>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</si>
  <si>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</si>
  <si>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</si>
  <si>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</si>
  <si>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</si>
  <si>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</si>
  <si>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</si>
  <si>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</si>
  <si>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</si>
  <si>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</si>
  <si>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</si>
  <si>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</si>
  <si>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</si>
  <si>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</si>
  <si>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</si>
  <si>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</si>
  <si>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</si>
  <si>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</si>
  <si>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</si>
  <si>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</si>
  <si>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</si>
  <si>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</si>
  <si>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</si>
  <si>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</si>
  <si>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</si>
  <si>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</si>
  <si>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</si>
  <si>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</si>
  <si>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</si>
  <si>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</si>
  <si>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</si>
  <si>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</si>
  <si>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</si>
  <si>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</si>
  <si>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</si>
  <si>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</si>
  <si>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</si>
  <si>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</si>
  <si>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</si>
  <si>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</si>
  <si>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</si>
  <si>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</si>
  <si>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</si>
  <si>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</si>
  <si>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</si>
  <si>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</si>
  <si>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</si>
  <si>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</si>
  <si>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</si>
  <si>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</si>
  <si>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</si>
  <si>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</si>
  <si>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</si>
  <si>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</si>
  <si>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</si>
  <si>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</si>
  <si>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</si>
  <si>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</si>
  <si>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</si>
  <si>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</si>
  <si>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</si>
  <si>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</si>
  <si>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</si>
  <si>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</si>
  <si>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</si>
  <si>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</si>
  <si>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</si>
  <si>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</si>
  <si>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</si>
  <si>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</si>
  <si>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</si>
  <si>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</si>
  <si>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</si>
  <si>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</si>
  <si>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</si>
  <si>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</si>
  <si>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</si>
  <si>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</si>
  <si>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</si>
  <si>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</si>
  <si>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</si>
  <si>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</si>
  <si>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</si>
  <si>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</si>
  <si>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</si>
  <si>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</si>
  <si>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</si>
  <si>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</si>
  <si>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</si>
  <si>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</si>
  <si>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</si>
  <si>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</si>
  <si>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</si>
  <si>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</si>
  <si>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</si>
  <si>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</si>
  <si>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</si>
  <si>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</si>
  <si>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</si>
  <si>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</si>
  <si>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</si>
  <si>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</si>
  <si>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</si>
  <si>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</si>
  <si>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</si>
  <si>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</si>
  <si>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</si>
  <si>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</si>
  <si>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</si>
  <si>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</si>
  <si>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</si>
  <si>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</si>
  <si>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</si>
  <si>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</si>
  <si>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</si>
  <si>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</si>
  <si>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</si>
  <si>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</si>
  <si>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</si>
  <si>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</si>
  <si>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</si>
  <si>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</si>
  <si>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</si>
  <si>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</si>
  <si>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</si>
  <si>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</si>
  <si>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</si>
  <si>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</si>
  <si>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</si>
  <si>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</si>
  <si>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</si>
  <si>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</si>
  <si>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</si>
  <si>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</si>
  <si>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</si>
  <si>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</si>
  <si>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</si>
  <si>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</si>
  <si>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</si>
  <si>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</si>
  <si>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</si>
  <si>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</si>
  <si>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</si>
  <si>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</si>
  <si>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</si>
  <si>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</si>
  <si>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</si>
  <si>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</si>
  <si>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</si>
  <si>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</si>
  <si>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</si>
  <si>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</si>
  <si>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</si>
  <si>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</si>
  <si>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</si>
  <si>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</si>
  <si>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</si>
  <si>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</si>
  <si>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</si>
  <si>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</si>
  <si>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</si>
  <si>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</si>
  <si>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</si>
  <si>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</si>
  <si>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</si>
  <si>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</si>
  <si>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</si>
  <si>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</si>
  <si>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</si>
  <si>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</si>
  <si>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</si>
  <si>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</si>
  <si>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</si>
  <si>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</si>
  <si>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</si>
  <si>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</si>
  <si>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</si>
  <si>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</si>
  <si>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</si>
  <si>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</si>
  <si>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</si>
  <si>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</si>
  <si>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</si>
  <si>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</si>
  <si>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</si>
  <si>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</si>
  <si>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</si>
  <si>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</si>
  <si>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</si>
  <si>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</si>
  <si>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</si>
  <si>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 финансово-хозяйственной деятельности государственного (муниципального)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</si>
  <si>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</si>
  <si>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</si>
  <si>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</si>
  <si>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</si>
  <si>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</si>
  <si>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</si>
  <si>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</si>
  <si>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19</t>
  </si>
  <si>
    <t>41802438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</si>
  <si>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</si>
  <si>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</si>
  <si>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</si>
  <si>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</si>
  <si>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</si>
  <si>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</si>
  <si>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</si>
  <si>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Васильева М М</t>
  </si>
  <si>
    <t>Аршинова Ю В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</si>
  <si>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</si>
  <si>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</si>
  <si>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</si>
  <si>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</si>
  <si>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</si>
  <si>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</si>
  <si>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</si>
  <si>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</si>
  <si>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</si>
  <si>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</si>
  <si>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</si>
  <si>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</si>
  <si>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</si>
  <si>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</si>
  <si>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</si>
  <si>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</si>
  <si>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</si>
  <si>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</si>
  <si>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</si>
  <si>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</si>
  <si>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</si>
  <si>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</si>
  <si>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</si>
  <si>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</si>
  <si>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</si>
  <si>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</si>
  <si>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</si>
  <si>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</si>
  <si>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</si>
  <si>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</si>
  <si>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</si>
  <si>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</si>
  <si>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</si>
  <si>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</si>
  <si>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</si>
  <si>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</si>
  <si>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</si>
  <si>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</si>
  <si>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</si>
  <si>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</si>
  <si>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</si>
  <si>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</si>
  <si>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</si>
  <si>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</si>
  <si>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</si>
  <si>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</si>
  <si>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</si>
  <si>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</si>
  <si>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</si>
  <si>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</si>
  <si>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</si>
  <si>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</si>
  <si>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</si>
  <si>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</si>
  <si>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</si>
  <si>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</si>
  <si>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</si>
  <si>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</si>
  <si>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</si>
  <si>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</si>
  <si>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</si>
  <si>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</si>
  <si>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</si>
  <si>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</si>
  <si>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</si>
  <si>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</si>
  <si>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</si>
  <si>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</si>
  <si>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</si>
  <si>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</si>
  <si>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</si>
  <si>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</si>
  <si>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</si>
  <si>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</si>
  <si>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</si>
  <si>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</si>
  <si>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</si>
  <si>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</si>
  <si>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</si>
  <si>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</si>
  <si>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</si>
  <si>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</si>
  <si>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</si>
  <si>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</si>
  <si>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</si>
  <si>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</si>
  <si>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</si>
  <si>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</si>
  <si>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</si>
  <si>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</si>
  <si>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</si>
  <si>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</si>
  <si>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</si>
  <si>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</si>
  <si>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</si>
  <si>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</si>
  <si>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</si>
  <si>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</si>
  <si>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</si>
  <si>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</si>
  <si>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</si>
  <si>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</si>
  <si>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</si>
  <si>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</si>
  <si>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</si>
  <si>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</si>
  <si>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</si>
  <si>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</si>
  <si>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</si>
  <si>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</si>
  <si>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</si>
  <si>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</si>
  <si>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</si>
  <si>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</si>
  <si>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</si>
  <si>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</si>
  <si>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</si>
  <si>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</si>
  <si>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</si>
  <si>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</si>
  <si>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</si>
  <si>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</si>
  <si>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</si>
  <si>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</si>
  <si>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</si>
  <si>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</si>
  <si>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</si>
  <si>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</si>
  <si>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</si>
  <si>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</si>
  <si>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</si>
  <si>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</si>
  <si>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</si>
  <si>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</si>
  <si>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</si>
  <si>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</si>
  <si>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</si>
  <si>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</si>
  <si>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</si>
  <si>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</si>
  <si>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</si>
  <si>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</si>
  <si>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</si>
  <si>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</si>
  <si>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</si>
  <si>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</si>
  <si>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</si>
  <si>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</si>
  <si>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</si>
  <si>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</si>
  <si>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</si>
  <si>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</si>
  <si>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</si>
  <si>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</si>
  <si>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</si>
  <si>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</si>
  <si>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</si>
  <si>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</si>
  <si>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</si>
  <si>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</si>
  <si>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</si>
  <si>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</si>
  <si>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</si>
  <si>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</si>
  <si>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</si>
  <si>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</si>
  <si>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</si>
  <si>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</si>
  <si>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</si>
  <si>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</si>
  <si>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</si>
  <si>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</si>
  <si>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</si>
  <si>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</si>
  <si>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</si>
  <si>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</si>
  <si>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</si>
  <si>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</si>
  <si>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</si>
  <si>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</si>
  <si>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</si>
  <si>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</si>
  <si>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</si>
  <si>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</si>
  <si>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</si>
  <si>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</si>
  <si>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</si>
  <si>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</si>
  <si>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</si>
  <si>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</si>
  <si>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</si>
  <si>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</si>
  <si>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</si>
  <si>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</si>
  <si>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</si>
  <si>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</si>
  <si>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</si>
  <si>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</si>
  <si>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</si>
  <si>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</si>
  <si>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</si>
  <si>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</si>
  <si>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</si>
  <si>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</si>
  <si>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</si>
  <si>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</si>
  <si>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</si>
  <si>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</si>
  <si>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</si>
  <si>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</si>
  <si>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</si>
  <si>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</si>
  <si>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</si>
  <si>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</si>
  <si>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</si>
  <si>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</si>
  <si>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</si>
  <si>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</si>
  <si>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</si>
  <si>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</si>
  <si>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</si>
  <si>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</si>
  <si>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</si>
  <si>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</si>
  <si>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</si>
  <si>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</si>
  <si>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</si>
  <si>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</si>
  <si>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</si>
  <si>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</si>
  <si>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</si>
  <si>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</si>
  <si>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</si>
  <si>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</si>
  <si>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</si>
  <si>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</si>
  <si>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</si>
  <si>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</si>
  <si>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</si>
  <si>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</si>
  <si>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</si>
  <si>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</si>
  <si>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</si>
  <si>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</si>
  <si>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</si>
  <si>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</si>
  <si>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</si>
  <si>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</si>
  <si>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</si>
  <si>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</si>
  <si>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</si>
  <si>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31</t>
  </si>
  <si>
    <t>мая</t>
  </si>
  <si>
    <t>31.05.2019</t>
  </si>
  <si>
    <t>Субсидия на иные цели</t>
  </si>
  <si>
    <t>Замена окон</t>
  </si>
  <si>
    <t>МБУДО РШИ</t>
  </si>
  <si>
    <t>4704012595/470401001</t>
  </si>
  <si>
    <t>Субсидия МБУДО "Рощинская ШИ"на укрепление материально-технической базы:замена оконных блоков</t>
  </si>
  <si>
    <t>901-119-031</t>
  </si>
  <si>
    <t>225</t>
  </si>
  <si>
    <t>90107030703000000343</t>
  </si>
  <si>
    <t>90107030703000000222</t>
  </si>
  <si>
    <t>Транспортные услуги</t>
  </si>
  <si>
    <t xml:space="preserve">2.5. Расчет (обоснование) расходов на оплату транспортных услуг </t>
  </si>
  <si>
    <t>на  30 ноября  201 9 г.</t>
  </si>
  <si>
    <r>
      <t xml:space="preserve">на "30 " ноября  </t>
    </r>
    <r>
      <rPr>
        <sz val="12"/>
        <color indexed="8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</si>
</sst>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vertical="top"/>
    </xf>
    <xf numFmtId="0" fontId="22" fillId="0" borderId="13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3" xfId="0" applyNumberFormat="1" applyFont="1" applyFill="1" applyBorder="1" applyAlignment="1">
      <alignment horizontal="left" vertical="top"/>
    </xf>
    <xf numFmtId="0" fontId="12" fillId="0" borderId="24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43" fontId="80" fillId="0" borderId="10" xfId="59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43" fontId="80" fillId="0" borderId="10" xfId="59" applyNumberFormat="1" applyFont="1" applyFill="1" applyBorder="1" applyAlignment="1">
      <alignment horizontal="center" vertical="center" wrapText="1"/>
    </xf>
    <xf numFmtId="43" fontId="81" fillId="0" borderId="10" xfId="59" applyFont="1" applyBorder="1" applyAlignment="1">
      <alignment horizontal="center" vertical="center" wrapText="1"/>
    </xf>
    <xf numFmtId="43" fontId="79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Font="1" applyFill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180" fontId="81" fillId="0" borderId="10" xfId="59" applyNumberFormat="1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2" fillId="0" borderId="0" xfId="0" applyFont="1" applyBorder="1" applyAlignment="1">
      <alignment horizontal="left" vertical="center" wrapText="1"/>
    </xf>
    <xf numFmtId="43" fontId="79" fillId="0" borderId="10" xfId="0" applyNumberFormat="1" applyFont="1" applyBorder="1" applyAlignment="1">
      <alignment horizontal="center" vertical="center" wrapText="1"/>
    </xf>
    <xf numFmtId="43" fontId="79" fillId="0" borderId="10" xfId="59" applyNumberFormat="1" applyFont="1" applyBorder="1" applyAlignment="1">
      <alignment horizontal="center" vertical="center" wrapText="1"/>
    </xf>
    <xf numFmtId="180" fontId="79" fillId="0" borderId="10" xfId="59" applyNumberFormat="1" applyFont="1" applyBorder="1" applyAlignment="1">
      <alignment horizontal="center" vertical="center" wrapText="1"/>
    </xf>
    <xf numFmtId="181" fontId="79" fillId="0" borderId="10" xfId="0" applyNumberFormat="1" applyFont="1" applyBorder="1" applyAlignment="1">
      <alignment horizontal="center" vertical="center" wrapText="1"/>
    </xf>
    <xf numFmtId="171" fontId="79" fillId="0" borderId="10" xfId="0" applyNumberFormat="1" applyFont="1" applyBorder="1" applyAlignment="1">
      <alignment horizontal="center" vertical="center" wrapText="1"/>
    </xf>
    <xf numFmtId="182" fontId="79" fillId="0" borderId="10" xfId="0" applyNumberFormat="1" applyFont="1" applyBorder="1" applyAlignment="1">
      <alignment horizontal="center" vertical="center" wrapText="1"/>
    </xf>
    <xf numFmtId="43" fontId="83" fillId="0" borderId="10" xfId="59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49" fontId="85" fillId="0" borderId="0" xfId="0" applyNumberFormat="1" applyFont="1" applyFill="1" applyBorder="1" applyAlignment="1">
      <alignment/>
    </xf>
    <xf numFmtId="49" fontId="85" fillId="0" borderId="0" xfId="0" applyNumberFormat="1" applyFont="1" applyFill="1" applyBorder="1" applyAlignment="1">
      <alignment vertical="distributed"/>
    </xf>
    <xf numFmtId="0" fontId="85" fillId="0" borderId="0" xfId="0" applyFont="1" applyFill="1" applyBorder="1" applyAlignment="1">
      <alignment horizontal="left" vertical="center" wrapText="1"/>
    </xf>
    <xf numFmtId="43" fontId="86" fillId="34" borderId="10" xfId="59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left" vertical="center" wrapText="1"/>
    </xf>
    <xf numFmtId="0" fontId="85" fillId="0" borderId="29" xfId="0" applyFont="1" applyFill="1" applyBorder="1" applyAlignment="1">
      <alignment horizontal="left" vertical="center" wrapText="1"/>
    </xf>
    <xf numFmtId="43" fontId="87" fillId="0" borderId="10" xfId="59" applyFont="1" applyFill="1" applyBorder="1" applyAlignment="1">
      <alignment vertical="center" wrapText="1"/>
    </xf>
    <xf numFmtId="43" fontId="85" fillId="0" borderId="10" xfId="59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43" fontId="89" fillId="34" borderId="10" xfId="59" applyFont="1" applyFill="1" applyBorder="1" applyAlignment="1">
      <alignment horizontal="center" vertical="center" wrapText="1"/>
    </xf>
    <xf numFmtId="43" fontId="86" fillId="34" borderId="30" xfId="59" applyFont="1" applyFill="1" applyBorder="1" applyAlignment="1">
      <alignment vertical="center" wrapText="1"/>
    </xf>
    <xf numFmtId="0" fontId="87" fillId="0" borderId="31" xfId="0" applyFont="1" applyFill="1" applyBorder="1" applyAlignment="1">
      <alignment vertical="center" wrapText="1"/>
    </xf>
    <xf numFmtId="0" fontId="87" fillId="0" borderId="32" xfId="0" applyFont="1" applyFill="1" applyBorder="1" applyAlignment="1">
      <alignment vertical="center" wrapText="1"/>
    </xf>
    <xf numFmtId="43" fontId="86" fillId="0" borderId="30" xfId="59" applyFont="1" applyFill="1" applyBorder="1" applyAlignment="1">
      <alignment vertical="center" wrapText="1"/>
    </xf>
    <xf numFmtId="43" fontId="87" fillId="0" borderId="33" xfId="59" applyFont="1" applyFill="1" applyBorder="1" applyAlignment="1">
      <alignment vertical="center" wrapText="1"/>
    </xf>
    <xf numFmtId="43" fontId="86" fillId="0" borderId="34" xfId="59" applyFont="1" applyFill="1" applyBorder="1" applyAlignment="1">
      <alignment vertical="center" wrapText="1"/>
    </xf>
    <xf numFmtId="43" fontId="87" fillId="0" borderId="30" xfId="59" applyFont="1" applyFill="1" applyBorder="1" applyAlignment="1">
      <alignment vertical="center" wrapText="1"/>
    </xf>
    <xf numFmtId="0" fontId="86" fillId="34" borderId="31" xfId="0" applyFont="1" applyFill="1" applyBorder="1" applyAlignment="1">
      <alignment vertical="center" wrapText="1"/>
    </xf>
    <xf numFmtId="0" fontId="86" fillId="34" borderId="32" xfId="0" applyFont="1" applyFill="1" applyBorder="1" applyAlignment="1">
      <alignment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184" fontId="86" fillId="0" borderId="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43" fontId="87" fillId="0" borderId="10" xfId="59" applyFont="1" applyFill="1" applyBorder="1" applyAlignment="1">
      <alignment horizontal="center" vertical="center" wrapText="1"/>
    </xf>
    <xf numFmtId="2" fontId="87" fillId="0" borderId="1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vertical="center" wrapText="1"/>
    </xf>
    <xf numFmtId="43" fontId="86" fillId="0" borderId="10" xfId="59" applyNumberFormat="1" applyFont="1" applyFill="1" applyBorder="1" applyAlignment="1">
      <alignment horizontal="center" vertical="center" wrapText="1"/>
    </xf>
    <xf numFmtId="43" fontId="86" fillId="0" borderId="10" xfId="59" applyFont="1" applyFill="1" applyBorder="1" applyAlignment="1">
      <alignment horizontal="center" vertical="center" wrapText="1"/>
    </xf>
    <xf numFmtId="43" fontId="88" fillId="0" borderId="0" xfId="59" applyFont="1" applyFill="1" applyBorder="1" applyAlignment="1">
      <alignment vertical="center" wrapText="1"/>
    </xf>
    <xf numFmtId="43" fontId="86" fillId="0" borderId="10" xfId="0" applyNumberFormat="1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171" fontId="87" fillId="0" borderId="10" xfId="0" applyNumberFormat="1" applyFont="1" applyFill="1" applyBorder="1" applyAlignment="1">
      <alignment vertical="center" wrapText="1"/>
    </xf>
    <xf numFmtId="171" fontId="86" fillId="0" borderId="10" xfId="0" applyNumberFormat="1" applyFont="1" applyFill="1" applyBorder="1" applyAlignment="1">
      <alignment horizontal="center" vertical="center" wrapText="1"/>
    </xf>
    <xf numFmtId="2" fontId="8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79" fillId="0" borderId="29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/>
    </xf>
    <xf numFmtId="0" fontId="22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/>
    </xf>
    <xf numFmtId="0" fontId="22" fillId="0" borderId="35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 vertical="top"/>
    </xf>
    <xf numFmtId="0" fontId="26" fillId="0" borderId="36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49" fontId="6" fillId="0" borderId="43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center" vertical="center"/>
    </xf>
    <xf numFmtId="49" fontId="25" fillId="0" borderId="56" xfId="0" applyNumberFormat="1" applyFont="1" applyFill="1" applyBorder="1" applyAlignment="1">
      <alignment horizontal="center" vertical="center"/>
    </xf>
    <xf numFmtId="49" fontId="25" fillId="0" borderId="57" xfId="0" applyNumberFormat="1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left"/>
    </xf>
    <xf numFmtId="49" fontId="6" fillId="0" borderId="59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7" fillId="0" borderId="32" xfId="0" applyFont="1" applyFill="1" applyBorder="1" applyAlignment="1">
      <alignment horizontal="left" vertical="center" wrapText="1"/>
    </xf>
    <xf numFmtId="0" fontId="87" fillId="0" borderId="64" xfId="0" applyFont="1" applyFill="1" applyBorder="1" applyAlignment="1">
      <alignment horizontal="left" vertical="center" wrapText="1"/>
    </xf>
    <xf numFmtId="0" fontId="87" fillId="0" borderId="31" xfId="0" applyFont="1" applyFill="1" applyBorder="1" applyAlignment="1">
      <alignment horizontal="left" vertical="center" wrapText="1"/>
    </xf>
    <xf numFmtId="0" fontId="89" fillId="34" borderId="16" xfId="0" applyFont="1" applyFill="1" applyBorder="1" applyAlignment="1">
      <alignment horizontal="center" vertical="center" wrapText="1"/>
    </xf>
    <xf numFmtId="0" fontId="89" fillId="34" borderId="28" xfId="0" applyFont="1" applyFill="1" applyBorder="1" applyAlignment="1">
      <alignment horizontal="center" vertical="center" wrapText="1"/>
    </xf>
    <xf numFmtId="0" fontId="89" fillId="34" borderId="29" xfId="0" applyFont="1" applyFill="1" applyBorder="1" applyAlignment="1">
      <alignment horizontal="center" vertical="center" wrapText="1"/>
    </xf>
    <xf numFmtId="0" fontId="86" fillId="34" borderId="65" xfId="0" applyFont="1" applyFill="1" applyBorder="1" applyAlignment="1">
      <alignment horizontal="left" vertical="center" wrapText="1"/>
    </xf>
    <xf numFmtId="0" fontId="86" fillId="34" borderId="66" xfId="0" applyFont="1" applyFill="1" applyBorder="1" applyAlignment="1">
      <alignment horizontal="left" vertical="center" wrapText="1"/>
    </xf>
    <xf numFmtId="0" fontId="86" fillId="34" borderId="67" xfId="0" applyFont="1" applyFill="1" applyBorder="1" applyAlignment="1">
      <alignment horizontal="left" vertical="center" wrapText="1"/>
    </xf>
    <xf numFmtId="0" fontId="86" fillId="34" borderId="31" xfId="0" applyFont="1" applyFill="1" applyBorder="1" applyAlignment="1">
      <alignment horizontal="left" vertical="center" wrapText="1"/>
    </xf>
    <xf numFmtId="0" fontId="86" fillId="34" borderId="32" xfId="0" applyFont="1" applyFill="1" applyBorder="1" applyAlignment="1">
      <alignment horizontal="left" vertical="center" wrapText="1"/>
    </xf>
    <xf numFmtId="0" fontId="86" fillId="34" borderId="68" xfId="0" applyFont="1" applyFill="1" applyBorder="1" applyAlignment="1">
      <alignment horizontal="left"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left" vertical="center" wrapText="1"/>
    </xf>
    <xf numFmtId="0" fontId="85" fillId="0" borderId="29" xfId="0" applyFont="1" applyFill="1" applyBorder="1" applyAlignment="1">
      <alignment horizontal="left" vertical="center" wrapText="1"/>
    </xf>
    <xf numFmtId="0" fontId="89" fillId="35" borderId="0" xfId="0" applyFont="1" applyFill="1" applyBorder="1" applyAlignment="1">
      <alignment horizontal="left" vertical="center" wrapText="1"/>
    </xf>
    <xf numFmtId="0" fontId="86" fillId="34" borderId="16" xfId="0" applyFont="1" applyFill="1" applyBorder="1" applyAlignment="1">
      <alignment horizontal="center" vertical="center" wrapText="1"/>
    </xf>
    <xf numFmtId="0" fontId="86" fillId="34" borderId="28" xfId="0" applyFont="1" applyFill="1" applyBorder="1" applyAlignment="1">
      <alignment horizontal="center" vertical="center" wrapText="1"/>
    </xf>
    <xf numFmtId="43" fontId="87" fillId="0" borderId="26" xfId="59" applyFont="1" applyFill="1" applyBorder="1" applyAlignment="1">
      <alignment horizontal="center" vertical="center" wrapText="1"/>
    </xf>
    <xf numFmtId="43" fontId="87" fillId="0" borderId="25" xfId="59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8" fillId="0" borderId="0" xfId="0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left" vertical="distributed" wrapText="1"/>
    </xf>
    <xf numFmtId="49" fontId="85" fillId="0" borderId="0" xfId="0" applyNumberFormat="1" applyFont="1" applyFill="1" applyBorder="1" applyAlignment="1">
      <alignment vertical="distributed" wrapText="1"/>
    </xf>
    <xf numFmtId="0" fontId="88" fillId="0" borderId="0" xfId="0" applyFont="1" applyFill="1" applyBorder="1" applyAlignment="1">
      <alignment vertical="distributed" wrapText="1"/>
    </xf>
    <xf numFmtId="11" fontId="85" fillId="0" borderId="0" xfId="0" applyNumberFormat="1" applyFont="1" applyFill="1" applyBorder="1" applyAlignment="1">
      <alignment horizontal="left" vertical="distributed" wrapText="1"/>
    </xf>
    <xf numFmtId="0" fontId="88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0" fillId="0" borderId="0" xfId="42" applyFont="1" applyFill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84" fillId="36" borderId="0" xfId="0" applyFont="1" applyFill="1" applyAlignment="1">
      <alignment horizontal="center" vertical="center" wrapText="1"/>
    </xf>
    <xf numFmtId="0" fontId="82" fillId="36" borderId="0" xfId="0" applyFont="1" applyFill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35" xfId="0" applyNumberFormat="1" applyFont="1" applyFill="1" applyBorder="1" applyAlignment="1">
      <alignment horizontal="center" vertical="top"/>
    </xf>
    <xf numFmtId="0" fontId="12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49" fontId="12" fillId="0" borderId="23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left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49" fontId="12" fillId="0" borderId="62" xfId="0" applyNumberFormat="1" applyFont="1" applyFill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6" fillId="0" borderId="53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2" fontId="12" fillId="0" borderId="70" xfId="0" applyNumberFormat="1" applyFont="1" applyFill="1" applyBorder="1" applyAlignment="1">
      <alignment horizontal="center" vertical="center"/>
    </xf>
    <xf numFmtId="2" fontId="12" fillId="0" borderId="71" xfId="0" applyNumberFormat="1" applyFont="1" applyFill="1" applyBorder="1" applyAlignment="1">
      <alignment horizontal="center" vertical="center"/>
    </xf>
    <xf numFmtId="2" fontId="12" fillId="0" borderId="72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/>
    </xf>
    <xf numFmtId="0" fontId="12" fillId="0" borderId="69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69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73" xfId="0" applyNumberFormat="1" applyFont="1" applyFill="1" applyBorder="1" applyAlignment="1">
      <alignment horizontal="center" vertical="top"/>
    </xf>
    <xf numFmtId="0" fontId="12" fillId="0" borderId="59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61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49" fontId="19" fillId="0" borderId="62" xfId="0" applyNumberFormat="1" applyFont="1" applyFill="1" applyBorder="1" applyAlignment="1">
      <alignment horizontal="center"/>
    </xf>
    <xf numFmtId="2" fontId="12" fillId="0" borderId="62" xfId="0" applyNumberFormat="1" applyFont="1" applyFill="1" applyBorder="1" applyAlignment="1">
      <alignment horizontal="center"/>
    </xf>
    <xf numFmtId="2" fontId="12" fillId="0" borderId="63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46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49" fontId="19" fillId="0" borderId="7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2" fontId="12" fillId="0" borderId="60" xfId="0" applyNumberFormat="1" applyFont="1" applyFill="1" applyBorder="1" applyAlignment="1">
      <alignment horizontal="center" vertical="center"/>
    </xf>
    <xf numFmtId="2" fontId="12" fillId="0" borderId="73" xfId="0" applyNumberFormat="1" applyFont="1" applyFill="1" applyBorder="1" applyAlignment="1">
      <alignment horizontal="center" vertical="center"/>
    </xf>
    <xf numFmtId="2" fontId="12" fillId="0" borderId="75" xfId="0" applyNumberFormat="1" applyFont="1" applyFill="1" applyBorder="1" applyAlignment="1">
      <alignment horizontal="center" vertical="center"/>
    </xf>
    <xf numFmtId="2" fontId="12" fillId="0" borderId="76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/>
    </xf>
    <xf numFmtId="0" fontId="12" fillId="0" borderId="38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right" vertical="center" wrapText="1"/>
    </xf>
    <xf numFmtId="0" fontId="84" fillId="0" borderId="23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left" vertical="center" wrapText="1"/>
    </xf>
    <xf numFmtId="0" fontId="82" fillId="36" borderId="0" xfId="0" applyFont="1" applyFill="1" applyBorder="1" applyAlignment="1">
      <alignment horizontal="left" vertical="center" wrapText="1"/>
    </xf>
    <xf numFmtId="0" fontId="79" fillId="36" borderId="26" xfId="0" applyFont="1" applyFill="1" applyBorder="1" applyAlignment="1">
      <alignment horizontal="center" vertical="center" wrapText="1"/>
    </xf>
    <xf numFmtId="0" fontId="79" fillId="36" borderId="27" xfId="0" applyFont="1" applyFill="1" applyBorder="1" applyAlignment="1">
      <alignment horizontal="center" vertical="center" wrapText="1"/>
    </xf>
    <xf numFmtId="0" fontId="79" fillId="36" borderId="25" xfId="0" applyFont="1" applyFill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right" wrapText="1"/>
    </xf>
    <xf numFmtId="0" fontId="83" fillId="0" borderId="29" xfId="0" applyFont="1" applyBorder="1" applyAlignment="1">
      <alignment horizontal="right" wrapText="1"/>
    </xf>
    <xf numFmtId="0" fontId="79" fillId="0" borderId="16" xfId="0" applyFont="1" applyBorder="1" applyAlignment="1">
      <alignment horizontal="right" vertical="center" wrapText="1"/>
    </xf>
    <xf numFmtId="0" fontId="79" fillId="0" borderId="28" xfId="0" applyFont="1" applyBorder="1" applyAlignment="1">
      <alignment horizontal="right" vertical="center" wrapText="1"/>
    </xf>
    <xf numFmtId="0" fontId="79" fillId="0" borderId="29" xfId="0" applyFont="1" applyBorder="1" applyAlignment="1">
      <alignment horizontal="right" vertical="center" wrapText="1"/>
    </xf>
    <xf numFmtId="2" fontId="79" fillId="0" borderId="16" xfId="0" applyNumberFormat="1" applyFont="1" applyBorder="1" applyAlignment="1">
      <alignment horizontal="center" vertical="center" wrapText="1"/>
    </xf>
    <xf numFmtId="2" fontId="79" fillId="0" borderId="29" xfId="0" applyNumberFormat="1" applyFont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 wrapText="1"/>
    </xf>
    <xf numFmtId="0" fontId="79" fillId="0" borderId="28" xfId="0" applyFont="1" applyBorder="1" applyAlignment="1">
      <alignment horizontal="left" vertical="center" wrapText="1"/>
    </xf>
    <xf numFmtId="0" fontId="79" fillId="0" borderId="29" xfId="0" applyFont="1" applyBorder="1" applyAlignment="1">
      <alignment horizontal="left" vertical="center" wrapText="1"/>
    </xf>
    <xf numFmtId="43" fontId="79" fillId="0" borderId="16" xfId="59" applyNumberFormat="1" applyFont="1" applyBorder="1" applyAlignment="1">
      <alignment horizontal="center" vertical="center" wrapText="1"/>
    </xf>
    <xf numFmtId="43" fontId="79" fillId="0" borderId="29" xfId="59" applyNumberFormat="1" applyFont="1" applyBorder="1" applyAlignment="1">
      <alignment horizontal="center" vertical="center" wrapText="1"/>
    </xf>
    <xf numFmtId="183" fontId="79" fillId="0" borderId="16" xfId="59" applyNumberFormat="1" applyFont="1" applyBorder="1" applyAlignment="1">
      <alignment horizontal="center" vertical="center" wrapText="1"/>
    </xf>
    <xf numFmtId="183" fontId="79" fillId="0" borderId="29" xfId="59" applyNumberFormat="1" applyFont="1" applyBorder="1" applyAlignment="1">
      <alignment horizontal="center" vertical="center" wrapText="1"/>
    </xf>
    <xf numFmtId="43" fontId="79" fillId="0" borderId="16" xfId="59" applyFont="1" applyBorder="1" applyAlignment="1">
      <alignment horizontal="center" vertical="center" wrapText="1"/>
    </xf>
    <xf numFmtId="43" fontId="79" fillId="0" borderId="29" xfId="59" applyFont="1" applyBorder="1" applyAlignment="1">
      <alignment horizontal="center" vertical="center" wrapText="1"/>
    </xf>
    <xf numFmtId="171" fontId="83" fillId="0" borderId="16" xfId="0" applyNumberFormat="1" applyFont="1" applyBorder="1" applyAlignment="1">
      <alignment horizontal="center" vertical="center" wrapText="1"/>
    </xf>
    <xf numFmtId="171" fontId="83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7" fillId="0" borderId="16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left" vertical="center" wrapText="1"/>
    </xf>
    <xf numFmtId="0" fontId="87" fillId="0" borderId="16" xfId="0" applyFont="1" applyFill="1" applyBorder="1" applyAlignment="1">
      <alignment horizontal="right" vertical="center" wrapText="1"/>
    </xf>
    <xf numFmtId="0" fontId="87" fillId="0" borderId="28" xfId="0" applyFont="1" applyFill="1" applyBorder="1" applyAlignment="1">
      <alignment horizontal="right" vertical="center" wrapText="1"/>
    </xf>
    <xf numFmtId="0" fontId="87" fillId="0" borderId="29" xfId="0" applyFont="1" applyFill="1" applyBorder="1" applyAlignment="1">
      <alignment horizontal="right" vertical="center" wrapText="1"/>
    </xf>
    <xf numFmtId="0" fontId="88" fillId="0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5" fillId="35" borderId="0" xfId="0" applyFont="1" applyFill="1" applyBorder="1" applyAlignment="1">
      <alignment horizontal="left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left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 indent="2"/>
    </xf>
    <xf numFmtId="0" fontId="8" fillId="0" borderId="69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6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3" fillId="0" borderId="23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256</xdr:col>
      <xdr:colOff>0</xdr:colOff>
      <xdr:row>95</xdr:row>
      <xdr:rowOff>19050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7068800" cy="1258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zoomScale="120" zoomScaleNormal="120" zoomScaleSheetLayoutView="120" zoomScalePageLayoutView="0" workbookViewId="0" topLeftCell="A22">
      <selection activeCell="A10" sqref="A10:IV49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>
      <c r="CS2" s="45" t="s">
        <v>208</v>
      </c>
    </row>
    <row r="3" s="45" customFormat="1" ht="9" customHeight="1">
      <c r="CS3" s="45" t="s">
        <v>111</v>
      </c>
    </row>
    <row r="4" s="45" customFormat="1" ht="9" customHeight="1">
      <c r="CS4" s="45" t="s">
        <v>112</v>
      </c>
    </row>
    <row r="5" s="45" customFormat="1" ht="3" customHeight="1"/>
    <row r="6" s="46" customFormat="1" ht="9" customHeight="1">
      <c r="CS6" s="47" t="s">
        <v>113</v>
      </c>
    </row>
    <row r="7" s="45" customFormat="1" ht="6" customHeight="1"/>
    <row r="8" spans="68:167" s="35" customFormat="1" ht="10.5" customHeight="1">
      <c r="BP8" s="255" t="s">
        <v>114</v>
      </c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</row>
    <row r="9" spans="68:167" s="35" customFormat="1" ht="10.5" customHeight="1">
      <c r="BP9" s="205" t="s">
        <v>213</v>
      </c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</row>
    <row r="10" spans="68:167" s="45" customFormat="1" ht="9.75" customHeight="1"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</row>
    <row r="11" spans="68:167" s="35" customFormat="1" ht="10.5" customHeight="1"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</row>
    <row r="12" spans="68:167" s="45" customFormat="1" ht="9.75" customHeight="1"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</row>
    <row r="13" spans="68:167" s="35" customFormat="1" ht="10.5" customHeight="1"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48"/>
      <c r="CM13" s="48"/>
      <c r="DT13" s="48"/>
      <c r="DU13" s="48"/>
      <c r="DV13" s="48"/>
      <c r="DW13" s="48"/>
      <c r="DX13" s="48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</row>
    <row r="14" spans="68:167" s="45" customFormat="1" ht="9.75" customHeight="1"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49"/>
      <c r="CM14" s="49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</row>
    <row r="15" spans="68:167" s="35" customFormat="1" ht="10.5" customHeight="1">
      <c r="BP15" s="50"/>
      <c r="BQ15" s="201"/>
      <c r="BR15" s="201"/>
      <c r="BS15" s="201"/>
      <c r="BT15" s="201"/>
      <c r="BU15" s="201"/>
      <c r="BV15" s="199"/>
      <c r="BW15" s="199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0"/>
      <c r="CV15" s="200"/>
      <c r="CW15" s="200"/>
      <c r="CX15" s="200"/>
      <c r="CY15" s="202"/>
      <c r="CZ15" s="202"/>
      <c r="DA15" s="202"/>
      <c r="DB15" s="199"/>
      <c r="DC15" s="199"/>
      <c r="DD15" s="199"/>
      <c r="FK15" s="50"/>
    </row>
    <row r="16" spans="2:154" s="34" customFormat="1" ht="15" customHeight="1"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</row>
    <row r="17" spans="1:167" s="35" customFormat="1" ht="12" customHeight="1" thickBo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/>
      <c r="EJ17" s="248"/>
      <c r="EK17" s="248"/>
      <c r="EL17" s="248"/>
      <c r="EM17" s="248"/>
      <c r="EN17" s="53"/>
      <c r="EO17" s="53"/>
      <c r="EP17" s="53"/>
      <c r="EQ17" s="53"/>
      <c r="EZ17" s="249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1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13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/>
      <c r="EZ18" s="252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4"/>
    </row>
    <row r="19" spans="43:167" s="35" customFormat="1" ht="10.5" customHeight="1">
      <c r="AQ19" s="50"/>
      <c r="AR19" s="201"/>
      <c r="AS19" s="201"/>
      <c r="AT19" s="201"/>
      <c r="AU19" s="201"/>
      <c r="AV19" s="201"/>
      <c r="AW19" s="199"/>
      <c r="AX19" s="199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0"/>
      <c r="BW19" s="200"/>
      <c r="BX19" s="200"/>
      <c r="BY19" s="200"/>
      <c r="BZ19" s="202"/>
      <c r="CA19" s="202"/>
      <c r="CB19" s="202"/>
      <c r="CC19" s="199"/>
      <c r="CD19" s="199"/>
      <c r="CE19" s="199"/>
      <c r="ER19" s="50"/>
      <c r="ES19" s="50"/>
      <c r="ET19" s="50"/>
      <c r="EU19" s="50"/>
      <c r="EX19" s="50"/>
      <c r="EZ19" s="235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7"/>
    </row>
    <row r="20" spans="41:167" s="35" customFormat="1" ht="14.25" customHeight="1"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R20" s="50"/>
      <c r="ES20" s="50"/>
      <c r="ET20" s="50"/>
      <c r="EU20" s="50"/>
      <c r="EX20" s="50"/>
      <c r="EZ20" s="226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8"/>
    </row>
    <row r="21" spans="2:167" s="35" customFormat="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R21" s="50"/>
      <c r="ES21" s="50"/>
      <c r="ET21" s="50"/>
      <c r="EU21" s="50"/>
      <c r="EX21" s="50"/>
      <c r="EZ21" s="233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34"/>
    </row>
    <row r="22" spans="1:167" s="35" customFormat="1" ht="3" customHeight="1" thickBo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226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8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/>
      <c r="AP23" s="57"/>
      <c r="AQ23" s="57"/>
      <c r="AR23" s="57"/>
      <c r="AY23" s="241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3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/>
      <c r="EZ23" s="238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40"/>
    </row>
    <row r="24" spans="1:167" s="35" customFormat="1" ht="3" customHeight="1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244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6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233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34"/>
    </row>
    <row r="25" spans="2:167" s="35" customFormat="1" ht="10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R25" s="50"/>
      <c r="ES25" s="50"/>
      <c r="ET25" s="50"/>
      <c r="EU25" s="50"/>
      <c r="EX25" s="56"/>
      <c r="EZ25" s="235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7"/>
    </row>
    <row r="26" spans="41:167" s="35" customFormat="1" ht="10.5" customHeight="1"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R26" s="50"/>
      <c r="ES26" s="50"/>
      <c r="ET26" s="50"/>
      <c r="EU26" s="50"/>
      <c r="EX26" s="50"/>
      <c r="EZ26" s="226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8"/>
    </row>
    <row r="27" spans="41:167" s="35" customFormat="1" ht="10.5" customHeight="1"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R27" s="50"/>
      <c r="ES27" s="50"/>
      <c r="ET27" s="50"/>
      <c r="EU27" s="50"/>
      <c r="EX27" s="50"/>
      <c r="EZ27" s="229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1"/>
    </row>
    <row r="28" spans="41:167" s="35" customFormat="1" ht="10.5" customHeight="1"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N28" s="55"/>
      <c r="EO28" s="55"/>
      <c r="EP28" s="55"/>
      <c r="EQ28" s="55"/>
      <c r="ER28" s="56"/>
      <c r="ES28" s="56"/>
      <c r="ET28" s="56"/>
      <c r="EU28" s="56"/>
      <c r="EW28" s="55"/>
      <c r="EZ28" s="226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8"/>
    </row>
    <row r="29" spans="41:167" s="35" customFormat="1" ht="10.5" customHeight="1"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N29" s="55"/>
      <c r="EO29" s="55"/>
      <c r="EP29" s="55"/>
      <c r="EQ29" s="55"/>
      <c r="ER29" s="56"/>
      <c r="ES29" s="56"/>
      <c r="ET29" s="56"/>
      <c r="EU29" s="56"/>
      <c r="EW29" s="55"/>
      <c r="EX29" s="50"/>
      <c r="EZ29" s="233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34"/>
    </row>
    <row r="30" spans="50:167" s="35" customFormat="1" ht="10.5" customHeight="1"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/>
      <c r="EZ30" s="229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1"/>
    </row>
    <row r="31" spans="12:167" s="35" customFormat="1" ht="10.5" customHeight="1" thickBot="1"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/>
      <c r="EZ31" s="212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4"/>
    </row>
    <row r="32" spans="12:167" s="45" customFormat="1" ht="10.5" customHeight="1"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</row>
    <row r="35" spans="1:142" ht="12" customHeight="1">
      <c r="A35" s="114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</row>
    <row r="36" spans="1:142" ht="12" customHeight="1">
      <c r="A36" s="114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</row>
    <row r="37" spans="1:142" ht="12" customHeight="1">
      <c r="A37" s="114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</row>
    <row r="38" spans="41:142" ht="4.5" customHeight="1" thickBot="1"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</row>
    <row r="39" spans="150:167" s="35" customFormat="1" ht="10.5" customHeight="1">
      <c r="ET39" s="50"/>
      <c r="EU39" s="50"/>
      <c r="EX39" s="50"/>
      <c r="EZ39" s="217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9"/>
    </row>
    <row r="40" spans="14:167" s="35" customFormat="1" ht="10.5" customHeight="1" thickBot="1"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ET40" s="50"/>
      <c r="EU40" s="50"/>
      <c r="EW40" s="55"/>
      <c r="EX40" s="50"/>
      <c r="EZ40" s="221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3"/>
    </row>
    <row r="41" spans="14:58" s="45" customFormat="1" ht="10.5" customHeight="1" thickBot="1"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</row>
    <row r="42" spans="1:167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208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5"/>
    </row>
    <row r="43" spans="1:167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210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7"/>
    </row>
    <row r="44" spans="1:167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X44" s="68"/>
      <c r="BY44" s="35"/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69"/>
    </row>
    <row r="45" spans="14:167" ht="10.5" customHeight="1"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X45" s="68"/>
      <c r="BY45" s="3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Z45" s="205"/>
      <c r="DA45" s="205"/>
      <c r="DB45" s="205"/>
      <c r="DC45" s="205"/>
      <c r="DD45" s="205"/>
      <c r="DE45" s="205"/>
      <c r="DF45" s="205"/>
      <c r="DG45" s="205"/>
      <c r="DH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FJ45" s="35"/>
      <c r="FK45" s="69"/>
    </row>
    <row r="46" spans="1:16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X46" s="68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Z46" s="203"/>
      <c r="DA46" s="203"/>
      <c r="DB46" s="203"/>
      <c r="DC46" s="203"/>
      <c r="DD46" s="203"/>
      <c r="DE46" s="203"/>
      <c r="DF46" s="203"/>
      <c r="DG46" s="203"/>
      <c r="DH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FJ46" s="70"/>
      <c r="FK46" s="69"/>
    </row>
    <row r="47" spans="1:167" ht="10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X47" s="68"/>
      <c r="BY47" s="200"/>
      <c r="BZ47" s="200"/>
      <c r="CA47" s="201"/>
      <c r="CB47" s="201"/>
      <c r="CC47" s="201"/>
      <c r="CD47" s="201"/>
      <c r="CE47" s="201"/>
      <c r="CF47" s="199"/>
      <c r="CG47" s="199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0"/>
      <c r="DF47" s="200"/>
      <c r="DG47" s="200"/>
      <c r="DH47" s="200"/>
      <c r="DI47" s="202"/>
      <c r="DJ47" s="202"/>
      <c r="DK47" s="202"/>
      <c r="DL47" s="199"/>
      <c r="DM47" s="199"/>
      <c r="DN47" s="199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69"/>
    </row>
    <row r="48" spans="14:167" s="45" customFormat="1" ht="9.75" customHeight="1" thickBot="1"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X48" s="71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3"/>
    </row>
    <row r="49" spans="1:42" s="35" customFormat="1" ht="10.5" customHeight="1">
      <c r="A49" s="200"/>
      <c r="B49" s="200"/>
      <c r="C49" s="201"/>
      <c r="D49" s="201"/>
      <c r="E49" s="201"/>
      <c r="F49" s="201"/>
      <c r="G49" s="201"/>
      <c r="H49" s="199"/>
      <c r="I49" s="199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0"/>
      <c r="AH49" s="200"/>
      <c r="AI49" s="200"/>
      <c r="AJ49" s="200"/>
      <c r="AK49" s="202"/>
      <c r="AL49" s="202"/>
      <c r="AM49" s="202"/>
      <c r="AN49" s="199"/>
      <c r="AO49" s="199"/>
      <c r="AP49" s="199"/>
    </row>
    <row r="50" s="35" customFormat="1" ht="3" customHeight="1"/>
  </sheetData>
  <sheetProtection/>
  <mergeCells count="8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AN49:AP49"/>
    <mergeCell ref="A49:B49"/>
    <mergeCell ref="C49:G49"/>
    <mergeCell ref="H49:I49"/>
    <mergeCell ref="J49:AF49"/>
    <mergeCell ref="AG49:AJ49"/>
    <mergeCell ref="AK49:A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316" t="s">
        <v>156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</row>
    <row r="3" ht="10.5" customHeight="1"/>
    <row r="4" spans="1:105" s="39" customFormat="1" ht="45" customHeight="1">
      <c r="A4" s="323" t="s">
        <v>154</v>
      </c>
      <c r="B4" s="324"/>
      <c r="C4" s="324"/>
      <c r="D4" s="324"/>
      <c r="E4" s="324"/>
      <c r="F4" s="325"/>
      <c r="G4" s="323" t="s">
        <v>157</v>
      </c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5"/>
      <c r="AE4" s="323" t="s">
        <v>81</v>
      </c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5"/>
      <c r="BD4" s="323" t="s">
        <v>158</v>
      </c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5"/>
      <c r="BT4" s="323" t="s">
        <v>159</v>
      </c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5"/>
      <c r="CJ4" s="323" t="s">
        <v>160</v>
      </c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5"/>
    </row>
    <row r="5" spans="1:105" s="40" customFormat="1" ht="12.75">
      <c r="A5" s="326">
        <v>1</v>
      </c>
      <c r="B5" s="326"/>
      <c r="C5" s="326"/>
      <c r="D5" s="326"/>
      <c r="E5" s="326"/>
      <c r="F5" s="326"/>
      <c r="G5" s="326">
        <v>2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>
        <v>3</v>
      </c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>
        <v>4</v>
      </c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>
        <v>5</v>
      </c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>
        <v>6</v>
      </c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</row>
    <row r="6" spans="1:105" s="41" customFormat="1" ht="15" customHeight="1">
      <c r="A6" s="321"/>
      <c r="B6" s="321"/>
      <c r="C6" s="321"/>
      <c r="D6" s="321"/>
      <c r="E6" s="321"/>
      <c r="F6" s="321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</row>
    <row r="7" spans="1:105" s="41" customFormat="1" ht="15" customHeight="1">
      <c r="A7" s="321"/>
      <c r="B7" s="321"/>
      <c r="C7" s="321"/>
      <c r="D7" s="321"/>
      <c r="E7" s="321"/>
      <c r="F7" s="321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</row>
    <row r="8" spans="1:105" s="41" customFormat="1" ht="15" customHeight="1">
      <c r="A8" s="321"/>
      <c r="B8" s="321"/>
      <c r="C8" s="321"/>
      <c r="D8" s="321"/>
      <c r="E8" s="321"/>
      <c r="F8" s="321"/>
      <c r="G8" s="497" t="s">
        <v>155</v>
      </c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8"/>
      <c r="AE8" s="322" t="s">
        <v>139</v>
      </c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 t="s">
        <v>139</v>
      </c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 t="s">
        <v>139</v>
      </c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</row>
    <row r="10" spans="1:105" s="37" customFormat="1" ht="14.25">
      <c r="A10" s="316" t="s">
        <v>161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</row>
    <row r="11" ht="10.5" customHeight="1"/>
    <row r="12" spans="1:105" s="39" customFormat="1" ht="55.5" customHeight="1">
      <c r="A12" s="323" t="s">
        <v>154</v>
      </c>
      <c r="B12" s="324"/>
      <c r="C12" s="324"/>
      <c r="D12" s="324"/>
      <c r="E12" s="324"/>
      <c r="F12" s="325"/>
      <c r="G12" s="323" t="s">
        <v>157</v>
      </c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5"/>
      <c r="AE12" s="323" t="s">
        <v>63</v>
      </c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5"/>
      <c r="AZ12" s="323" t="s">
        <v>64</v>
      </c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5"/>
      <c r="BR12" s="323" t="s">
        <v>162</v>
      </c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5"/>
      <c r="CJ12" s="323" t="s">
        <v>160</v>
      </c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5"/>
    </row>
    <row r="13" spans="1:105" s="40" customFormat="1" ht="12.75">
      <c r="A13" s="326">
        <v>1</v>
      </c>
      <c r="B13" s="326"/>
      <c r="C13" s="326"/>
      <c r="D13" s="326"/>
      <c r="E13" s="326"/>
      <c r="F13" s="326"/>
      <c r="G13" s="326">
        <v>2</v>
      </c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>
        <v>3</v>
      </c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>
        <v>4</v>
      </c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>
        <v>5</v>
      </c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>
        <v>6</v>
      </c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</row>
    <row r="14" spans="1:105" s="41" customFormat="1" ht="15" customHeight="1">
      <c r="A14" s="321"/>
      <c r="B14" s="321"/>
      <c r="C14" s="321"/>
      <c r="D14" s="321"/>
      <c r="E14" s="321"/>
      <c r="F14" s="321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</row>
    <row r="15" spans="1:105" s="41" customFormat="1" ht="15" customHeight="1">
      <c r="A15" s="321"/>
      <c r="B15" s="321"/>
      <c r="C15" s="321"/>
      <c r="D15" s="321"/>
      <c r="E15" s="321"/>
      <c r="F15" s="321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</row>
    <row r="16" spans="1:105" s="41" customFormat="1" ht="15" customHeight="1">
      <c r="A16" s="321"/>
      <c r="B16" s="321"/>
      <c r="C16" s="321"/>
      <c r="D16" s="321"/>
      <c r="E16" s="321"/>
      <c r="F16" s="321"/>
      <c r="G16" s="497" t="s">
        <v>155</v>
      </c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8"/>
      <c r="AE16" s="322" t="s">
        <v>139</v>
      </c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 t="s">
        <v>139</v>
      </c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 t="s">
        <v>139</v>
      </c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</row>
    <row r="18" spans="1:105" s="37" customFormat="1" ht="41.25" customHeight="1">
      <c r="A18" s="499" t="s">
        <v>163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</row>
    <row r="19" ht="10.5" customHeight="1"/>
    <row r="20" spans="1:105" ht="55.5" customHeight="1">
      <c r="A20" s="323" t="s">
        <v>154</v>
      </c>
      <c r="B20" s="324"/>
      <c r="C20" s="324"/>
      <c r="D20" s="324"/>
      <c r="E20" s="324"/>
      <c r="F20" s="325"/>
      <c r="G20" s="323" t="s">
        <v>44</v>
      </c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5"/>
      <c r="BW20" s="323" t="s">
        <v>164</v>
      </c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5"/>
      <c r="CM20" s="323" t="s">
        <v>165</v>
      </c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5"/>
    </row>
    <row r="21" spans="1:105" s="34" customFormat="1" ht="12.75">
      <c r="A21" s="326">
        <v>1</v>
      </c>
      <c r="B21" s="326"/>
      <c r="C21" s="326"/>
      <c r="D21" s="326"/>
      <c r="E21" s="326"/>
      <c r="F21" s="326"/>
      <c r="G21" s="326">
        <v>2</v>
      </c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>
        <v>3</v>
      </c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>
        <v>4</v>
      </c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</row>
    <row r="22" spans="1:105" ht="15" customHeight="1">
      <c r="A22" s="321" t="s">
        <v>166</v>
      </c>
      <c r="B22" s="321"/>
      <c r="C22" s="321"/>
      <c r="D22" s="321"/>
      <c r="E22" s="321"/>
      <c r="F22" s="321"/>
      <c r="G22" s="42"/>
      <c r="H22" s="319" t="s">
        <v>45</v>
      </c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20"/>
      <c r="BW22" s="322" t="s">
        <v>139</v>
      </c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</row>
    <row r="23" spans="1:105" s="34" customFormat="1" ht="12.75">
      <c r="A23" s="500" t="s">
        <v>167</v>
      </c>
      <c r="B23" s="501"/>
      <c r="C23" s="501"/>
      <c r="D23" s="501"/>
      <c r="E23" s="501"/>
      <c r="F23" s="502"/>
      <c r="G23" s="43"/>
      <c r="H23" s="506" t="s">
        <v>9</v>
      </c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7"/>
      <c r="BW23" s="508"/>
      <c r="BX23" s="509"/>
      <c r="BY23" s="509"/>
      <c r="BZ23" s="509"/>
      <c r="CA23" s="509"/>
      <c r="CB23" s="509"/>
      <c r="CC23" s="509"/>
      <c r="CD23" s="509"/>
      <c r="CE23" s="509"/>
      <c r="CF23" s="509"/>
      <c r="CG23" s="509"/>
      <c r="CH23" s="509"/>
      <c r="CI23" s="509"/>
      <c r="CJ23" s="509"/>
      <c r="CK23" s="509"/>
      <c r="CL23" s="510"/>
      <c r="CM23" s="508"/>
      <c r="CN23" s="509"/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09"/>
      <c r="DA23" s="510"/>
    </row>
    <row r="24" spans="1:105" s="34" customFormat="1" ht="12.75">
      <c r="A24" s="503"/>
      <c r="B24" s="504"/>
      <c r="C24" s="504"/>
      <c r="D24" s="504"/>
      <c r="E24" s="504"/>
      <c r="F24" s="505"/>
      <c r="G24" s="44"/>
      <c r="H24" s="514" t="s">
        <v>46</v>
      </c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4"/>
      <c r="BL24" s="514"/>
      <c r="BM24" s="514"/>
      <c r="BN24" s="514"/>
      <c r="BO24" s="514"/>
      <c r="BP24" s="514"/>
      <c r="BQ24" s="514"/>
      <c r="BR24" s="514"/>
      <c r="BS24" s="514"/>
      <c r="BT24" s="514"/>
      <c r="BU24" s="514"/>
      <c r="BV24" s="515"/>
      <c r="BW24" s="511"/>
      <c r="BX24" s="512"/>
      <c r="BY24" s="512"/>
      <c r="BZ24" s="512"/>
      <c r="CA24" s="512"/>
      <c r="CB24" s="512"/>
      <c r="CC24" s="512"/>
      <c r="CD24" s="512"/>
      <c r="CE24" s="512"/>
      <c r="CF24" s="512"/>
      <c r="CG24" s="512"/>
      <c r="CH24" s="512"/>
      <c r="CI24" s="512"/>
      <c r="CJ24" s="512"/>
      <c r="CK24" s="512"/>
      <c r="CL24" s="513"/>
      <c r="CM24" s="511"/>
      <c r="CN24" s="512"/>
      <c r="CO24" s="512"/>
      <c r="CP24" s="512"/>
      <c r="CQ24" s="512"/>
      <c r="CR24" s="512"/>
      <c r="CS24" s="512"/>
      <c r="CT24" s="512"/>
      <c r="CU24" s="512"/>
      <c r="CV24" s="512"/>
      <c r="CW24" s="512"/>
      <c r="CX24" s="512"/>
      <c r="CY24" s="512"/>
      <c r="CZ24" s="512"/>
      <c r="DA24" s="513"/>
    </row>
    <row r="25" spans="1:105" s="34" customFormat="1" ht="13.5" customHeight="1">
      <c r="A25" s="321" t="s">
        <v>168</v>
      </c>
      <c r="B25" s="321"/>
      <c r="C25" s="321"/>
      <c r="D25" s="321"/>
      <c r="E25" s="321"/>
      <c r="F25" s="321"/>
      <c r="G25" s="42"/>
      <c r="H25" s="516" t="s">
        <v>47</v>
      </c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516"/>
      <c r="BC25" s="516"/>
      <c r="BD25" s="516"/>
      <c r="BE25" s="516"/>
      <c r="BF25" s="516"/>
      <c r="BG25" s="516"/>
      <c r="BH25" s="516"/>
      <c r="BI25" s="516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6"/>
      <c r="BV25" s="517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</row>
    <row r="26" spans="1:105" s="34" customFormat="1" ht="26.25" customHeight="1">
      <c r="A26" s="321" t="s">
        <v>169</v>
      </c>
      <c r="B26" s="321"/>
      <c r="C26" s="321"/>
      <c r="D26" s="321"/>
      <c r="E26" s="321"/>
      <c r="F26" s="321"/>
      <c r="G26" s="42"/>
      <c r="H26" s="516" t="s">
        <v>48</v>
      </c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7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</row>
    <row r="27" spans="1:105" s="34" customFormat="1" ht="26.25" customHeight="1">
      <c r="A27" s="321" t="s">
        <v>170</v>
      </c>
      <c r="B27" s="321"/>
      <c r="C27" s="321"/>
      <c r="D27" s="321"/>
      <c r="E27" s="321"/>
      <c r="F27" s="321"/>
      <c r="G27" s="42"/>
      <c r="H27" s="319" t="s">
        <v>49</v>
      </c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20"/>
      <c r="BW27" s="322" t="s">
        <v>139</v>
      </c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</row>
    <row r="28" spans="1:105" s="34" customFormat="1" ht="12.75">
      <c r="A28" s="500" t="s">
        <v>171</v>
      </c>
      <c r="B28" s="501"/>
      <c r="C28" s="501"/>
      <c r="D28" s="501"/>
      <c r="E28" s="501"/>
      <c r="F28" s="502"/>
      <c r="G28" s="43"/>
      <c r="H28" s="506" t="s">
        <v>9</v>
      </c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7"/>
      <c r="BW28" s="508"/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09"/>
      <c r="CK28" s="509"/>
      <c r="CL28" s="510"/>
      <c r="CM28" s="508"/>
      <c r="CN28" s="509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09"/>
      <c r="DA28" s="510"/>
    </row>
    <row r="29" spans="1:105" s="34" customFormat="1" ht="25.5" customHeight="1">
      <c r="A29" s="503"/>
      <c r="B29" s="504"/>
      <c r="C29" s="504"/>
      <c r="D29" s="504"/>
      <c r="E29" s="504"/>
      <c r="F29" s="505"/>
      <c r="G29" s="44"/>
      <c r="H29" s="514" t="s">
        <v>50</v>
      </c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4"/>
      <c r="BL29" s="514"/>
      <c r="BM29" s="514"/>
      <c r="BN29" s="514"/>
      <c r="BO29" s="514"/>
      <c r="BP29" s="514"/>
      <c r="BQ29" s="514"/>
      <c r="BR29" s="514"/>
      <c r="BS29" s="514"/>
      <c r="BT29" s="514"/>
      <c r="BU29" s="514"/>
      <c r="BV29" s="515"/>
      <c r="BW29" s="511"/>
      <c r="BX29" s="512"/>
      <c r="BY29" s="512"/>
      <c r="BZ29" s="512"/>
      <c r="CA29" s="512"/>
      <c r="CB29" s="512"/>
      <c r="CC29" s="512"/>
      <c r="CD29" s="512"/>
      <c r="CE29" s="512"/>
      <c r="CF29" s="512"/>
      <c r="CG29" s="512"/>
      <c r="CH29" s="512"/>
      <c r="CI29" s="512"/>
      <c r="CJ29" s="512"/>
      <c r="CK29" s="512"/>
      <c r="CL29" s="513"/>
      <c r="CM29" s="511"/>
      <c r="CN29" s="512"/>
      <c r="CO29" s="512"/>
      <c r="CP29" s="512"/>
      <c r="CQ29" s="512"/>
      <c r="CR29" s="512"/>
      <c r="CS29" s="512"/>
      <c r="CT29" s="512"/>
      <c r="CU29" s="512"/>
      <c r="CV29" s="512"/>
      <c r="CW29" s="512"/>
      <c r="CX29" s="512"/>
      <c r="CY29" s="512"/>
      <c r="CZ29" s="512"/>
      <c r="DA29" s="513"/>
    </row>
    <row r="30" spans="1:105" s="34" customFormat="1" ht="26.25" customHeight="1">
      <c r="A30" s="321" t="s">
        <v>172</v>
      </c>
      <c r="B30" s="321"/>
      <c r="C30" s="321"/>
      <c r="D30" s="321"/>
      <c r="E30" s="321"/>
      <c r="F30" s="321"/>
      <c r="G30" s="42"/>
      <c r="H30" s="516" t="s">
        <v>51</v>
      </c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6"/>
      <c r="AR30" s="516"/>
      <c r="AS30" s="516"/>
      <c r="AT30" s="516"/>
      <c r="AU30" s="516"/>
      <c r="AV30" s="516"/>
      <c r="AW30" s="516"/>
      <c r="AX30" s="516"/>
      <c r="AY30" s="516"/>
      <c r="AZ30" s="516"/>
      <c r="BA30" s="516"/>
      <c r="BB30" s="516"/>
      <c r="BC30" s="516"/>
      <c r="BD30" s="516"/>
      <c r="BE30" s="516"/>
      <c r="BF30" s="516"/>
      <c r="BG30" s="516"/>
      <c r="BH30" s="516"/>
      <c r="BI30" s="516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516"/>
      <c r="BU30" s="516"/>
      <c r="BV30" s="517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</row>
    <row r="31" spans="1:105" s="34" customFormat="1" ht="27" customHeight="1">
      <c r="A31" s="321" t="s">
        <v>173</v>
      </c>
      <c r="B31" s="321"/>
      <c r="C31" s="321"/>
      <c r="D31" s="321"/>
      <c r="E31" s="321"/>
      <c r="F31" s="321"/>
      <c r="G31" s="42"/>
      <c r="H31" s="516" t="s">
        <v>52</v>
      </c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7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</row>
    <row r="32" spans="1:105" s="34" customFormat="1" ht="27" customHeight="1">
      <c r="A32" s="321" t="s">
        <v>174</v>
      </c>
      <c r="B32" s="321"/>
      <c r="C32" s="321"/>
      <c r="D32" s="321"/>
      <c r="E32" s="321"/>
      <c r="F32" s="321"/>
      <c r="G32" s="42"/>
      <c r="H32" s="516" t="s">
        <v>175</v>
      </c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6"/>
      <c r="BE32" s="516"/>
      <c r="BF32" s="516"/>
      <c r="BG32" s="516"/>
      <c r="BH32" s="516"/>
      <c r="BI32" s="516"/>
      <c r="BJ32" s="516"/>
      <c r="BK32" s="516"/>
      <c r="BL32" s="516"/>
      <c r="BM32" s="516"/>
      <c r="BN32" s="516"/>
      <c r="BO32" s="516"/>
      <c r="BP32" s="516"/>
      <c r="BQ32" s="516"/>
      <c r="BR32" s="516"/>
      <c r="BS32" s="516"/>
      <c r="BT32" s="516"/>
      <c r="BU32" s="516"/>
      <c r="BV32" s="517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</row>
    <row r="33" spans="1:105" s="34" customFormat="1" ht="27" customHeight="1">
      <c r="A33" s="321" t="s">
        <v>176</v>
      </c>
      <c r="B33" s="321"/>
      <c r="C33" s="321"/>
      <c r="D33" s="321"/>
      <c r="E33" s="321"/>
      <c r="F33" s="321"/>
      <c r="G33" s="42"/>
      <c r="H33" s="516" t="s">
        <v>175</v>
      </c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516"/>
      <c r="BF33" s="516"/>
      <c r="BG33" s="516"/>
      <c r="BH33" s="516"/>
      <c r="BI33" s="516"/>
      <c r="BJ33" s="516"/>
      <c r="BK33" s="516"/>
      <c r="BL33" s="516"/>
      <c r="BM33" s="516"/>
      <c r="BN33" s="516"/>
      <c r="BO33" s="516"/>
      <c r="BP33" s="516"/>
      <c r="BQ33" s="516"/>
      <c r="BR33" s="516"/>
      <c r="BS33" s="516"/>
      <c r="BT33" s="516"/>
      <c r="BU33" s="516"/>
      <c r="BV33" s="517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</row>
    <row r="34" spans="1:105" s="34" customFormat="1" ht="26.25" customHeight="1">
      <c r="A34" s="321" t="s">
        <v>177</v>
      </c>
      <c r="B34" s="321"/>
      <c r="C34" s="321"/>
      <c r="D34" s="321"/>
      <c r="E34" s="321"/>
      <c r="F34" s="321"/>
      <c r="G34" s="42"/>
      <c r="H34" s="319" t="s">
        <v>53</v>
      </c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20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</row>
    <row r="35" spans="1:105" s="34" customFormat="1" ht="13.5" customHeight="1">
      <c r="A35" s="321"/>
      <c r="B35" s="321"/>
      <c r="C35" s="321"/>
      <c r="D35" s="321"/>
      <c r="E35" s="321"/>
      <c r="F35" s="321"/>
      <c r="G35" s="518" t="s">
        <v>155</v>
      </c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7"/>
      <c r="BT35" s="497"/>
      <c r="BU35" s="497"/>
      <c r="BV35" s="498"/>
      <c r="BW35" s="322" t="s">
        <v>139</v>
      </c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</row>
    <row r="36" ht="3" customHeight="1"/>
    <row r="37" spans="1:105" s="33" customFormat="1" ht="48" customHeight="1">
      <c r="A37" s="519" t="s">
        <v>178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0"/>
      <c r="AQ37" s="520"/>
      <c r="AR37" s="520"/>
      <c r="AS37" s="520"/>
      <c r="AT37" s="520"/>
      <c r="AU37" s="520"/>
      <c r="AV37" s="520"/>
      <c r="AW37" s="520"/>
      <c r="AX37" s="520"/>
      <c r="AY37" s="520"/>
      <c r="AZ37" s="520"/>
      <c r="BA37" s="520"/>
      <c r="BB37" s="520"/>
      <c r="BC37" s="520"/>
      <c r="BD37" s="520"/>
      <c r="BE37" s="520"/>
      <c r="BF37" s="520"/>
      <c r="BG37" s="520"/>
      <c r="BH37" s="520"/>
      <c r="BI37" s="520"/>
      <c r="BJ37" s="520"/>
      <c r="BK37" s="520"/>
      <c r="BL37" s="520"/>
      <c r="BM37" s="520"/>
      <c r="BN37" s="520"/>
      <c r="BO37" s="520"/>
      <c r="BP37" s="520"/>
      <c r="BQ37" s="520"/>
      <c r="BR37" s="520"/>
      <c r="BS37" s="520"/>
      <c r="BT37" s="520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H37" s="520"/>
      <c r="CI37" s="520"/>
      <c r="CJ37" s="520"/>
      <c r="CK37" s="520"/>
      <c r="CL37" s="520"/>
      <c r="CM37" s="520"/>
      <c r="CN37" s="520"/>
      <c r="CO37" s="520"/>
      <c r="CP37" s="520"/>
      <c r="CQ37" s="520"/>
      <c r="CR37" s="520"/>
      <c r="CS37" s="520"/>
      <c r="CT37" s="520"/>
      <c r="CU37" s="520"/>
      <c r="CV37" s="520"/>
      <c r="CW37" s="520"/>
      <c r="CX37" s="520"/>
      <c r="CY37" s="520"/>
      <c r="CZ37" s="520"/>
      <c r="DA37" s="520"/>
    </row>
    <row r="39" spans="1:105" s="37" customFormat="1" ht="14.25">
      <c r="A39" s="316" t="s">
        <v>179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</row>
    <row r="40" ht="6" customHeight="1"/>
    <row r="41" spans="1:105" s="37" customFormat="1" ht="14.25">
      <c r="A41" s="37" t="s">
        <v>152</v>
      </c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1"/>
      <c r="BF41" s="521"/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1"/>
      <c r="CK41" s="521"/>
      <c r="CL41" s="521"/>
      <c r="CM41" s="521"/>
      <c r="CN41" s="521"/>
      <c r="CO41" s="521"/>
      <c r="CP41" s="521"/>
      <c r="CQ41" s="521"/>
      <c r="CR41" s="521"/>
      <c r="CS41" s="521"/>
      <c r="CT41" s="521"/>
      <c r="CU41" s="521"/>
      <c r="CV41" s="521"/>
      <c r="CW41" s="521"/>
      <c r="CX41" s="521"/>
      <c r="CY41" s="521"/>
      <c r="CZ41" s="521"/>
      <c r="DA41" s="521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76" t="s">
        <v>153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</row>
    <row r="44" ht="10.5" customHeight="1"/>
    <row r="45" spans="1:105" s="39" customFormat="1" ht="45" customHeight="1">
      <c r="A45" s="323" t="s">
        <v>154</v>
      </c>
      <c r="B45" s="324"/>
      <c r="C45" s="324"/>
      <c r="D45" s="324"/>
      <c r="E45" s="324"/>
      <c r="F45" s="324"/>
      <c r="G45" s="325"/>
      <c r="H45" s="323" t="s">
        <v>4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5"/>
      <c r="BD45" s="323" t="s">
        <v>54</v>
      </c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5"/>
      <c r="BT45" s="323" t="s">
        <v>180</v>
      </c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5"/>
      <c r="CJ45" s="323" t="s">
        <v>181</v>
      </c>
      <c r="CK45" s="324"/>
      <c r="CL45" s="324"/>
      <c r="CM45" s="324"/>
      <c r="CN45" s="324"/>
      <c r="CO45" s="324"/>
      <c r="CP45" s="324"/>
      <c r="CQ45" s="324"/>
      <c r="CR45" s="324"/>
      <c r="CS45" s="324"/>
      <c r="CT45" s="324"/>
      <c r="CU45" s="324"/>
      <c r="CV45" s="324"/>
      <c r="CW45" s="324"/>
      <c r="CX45" s="324"/>
      <c r="CY45" s="324"/>
      <c r="CZ45" s="324"/>
      <c r="DA45" s="325"/>
    </row>
    <row r="46" spans="1:105" s="40" customFormat="1" ht="12.75">
      <c r="A46" s="326">
        <v>1</v>
      </c>
      <c r="B46" s="326"/>
      <c r="C46" s="326"/>
      <c r="D46" s="326"/>
      <c r="E46" s="326"/>
      <c r="F46" s="326"/>
      <c r="G46" s="326"/>
      <c r="H46" s="326">
        <v>2</v>
      </c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>
        <v>3</v>
      </c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>
        <v>4</v>
      </c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>
        <v>5</v>
      </c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  <c r="DA46" s="326"/>
    </row>
    <row r="47" spans="1:105" s="41" customFormat="1" ht="15" customHeight="1">
      <c r="A47" s="321"/>
      <c r="B47" s="321"/>
      <c r="C47" s="321"/>
      <c r="D47" s="321"/>
      <c r="E47" s="321"/>
      <c r="F47" s="321"/>
      <c r="G47" s="321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6"/>
      <c r="AY47" s="496"/>
      <c r="AZ47" s="496"/>
      <c r="BA47" s="496"/>
      <c r="BB47" s="496"/>
      <c r="BC47" s="496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</row>
    <row r="48" spans="1:105" s="41" customFormat="1" ht="15" customHeight="1">
      <c r="A48" s="321"/>
      <c r="B48" s="321"/>
      <c r="C48" s="321"/>
      <c r="D48" s="321"/>
      <c r="E48" s="321"/>
      <c r="F48" s="321"/>
      <c r="G48" s="321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496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</row>
    <row r="49" spans="1:105" s="41" customFormat="1" ht="15" customHeight="1">
      <c r="A49" s="321"/>
      <c r="B49" s="321"/>
      <c r="C49" s="321"/>
      <c r="D49" s="321"/>
      <c r="E49" s="321"/>
      <c r="F49" s="321"/>
      <c r="G49" s="321"/>
      <c r="H49" s="497" t="s">
        <v>155</v>
      </c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498"/>
      <c r="BD49" s="322" t="s">
        <v>139</v>
      </c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 t="s">
        <v>139</v>
      </c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</row>
    <row r="50" s="34" customFormat="1" ht="12" customHeight="1"/>
    <row r="51" spans="1:105" s="37" customFormat="1" ht="14.25">
      <c r="A51" s="316" t="s">
        <v>182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6"/>
      <c r="CU51" s="316"/>
      <c r="CV51" s="316"/>
      <c r="CW51" s="316"/>
      <c r="CX51" s="316"/>
      <c r="CY51" s="316"/>
      <c r="CZ51" s="316"/>
      <c r="DA51" s="316"/>
    </row>
    <row r="52" ht="6" customHeight="1"/>
    <row r="53" spans="1:105" s="37" customFormat="1" ht="14.25">
      <c r="A53" s="37" t="s">
        <v>152</v>
      </c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  <c r="CQ53" s="521"/>
      <c r="CR53" s="521"/>
      <c r="CS53" s="521"/>
      <c r="CT53" s="521"/>
      <c r="CU53" s="521"/>
      <c r="CV53" s="521"/>
      <c r="CW53" s="521"/>
      <c r="CX53" s="521"/>
      <c r="CY53" s="521"/>
      <c r="CZ53" s="521"/>
      <c r="DA53" s="521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76" t="s">
        <v>153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</row>
    <row r="56" ht="10.5" customHeight="1"/>
    <row r="57" spans="1:105" s="39" customFormat="1" ht="55.5" customHeight="1">
      <c r="A57" s="323" t="s">
        <v>154</v>
      </c>
      <c r="B57" s="324"/>
      <c r="C57" s="324"/>
      <c r="D57" s="324"/>
      <c r="E57" s="324"/>
      <c r="F57" s="324"/>
      <c r="G57" s="325"/>
      <c r="H57" s="323" t="s">
        <v>42</v>
      </c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5"/>
      <c r="BD57" s="323" t="s">
        <v>43</v>
      </c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5"/>
      <c r="BT57" s="323" t="s">
        <v>183</v>
      </c>
      <c r="BU57" s="324"/>
      <c r="BV57" s="324"/>
      <c r="BW57" s="324"/>
      <c r="BX57" s="324"/>
      <c r="BY57" s="324"/>
      <c r="BZ57" s="324"/>
      <c r="CA57" s="324"/>
      <c r="CB57" s="324"/>
      <c r="CC57" s="324"/>
      <c r="CD57" s="325"/>
      <c r="CE57" s="323" t="s">
        <v>184</v>
      </c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4"/>
      <c r="CW57" s="324"/>
      <c r="CX57" s="324"/>
      <c r="CY57" s="324"/>
      <c r="CZ57" s="324"/>
      <c r="DA57" s="325"/>
    </row>
    <row r="58" spans="1:105" s="40" customFormat="1" ht="12.75">
      <c r="A58" s="326">
        <v>1</v>
      </c>
      <c r="B58" s="326"/>
      <c r="C58" s="326"/>
      <c r="D58" s="326"/>
      <c r="E58" s="326"/>
      <c r="F58" s="326"/>
      <c r="G58" s="326"/>
      <c r="H58" s="326">
        <v>2</v>
      </c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>
        <v>3</v>
      </c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>
        <v>4</v>
      </c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>
        <v>5</v>
      </c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</row>
    <row r="59" spans="1:105" s="41" customFormat="1" ht="15" customHeight="1">
      <c r="A59" s="321"/>
      <c r="B59" s="321"/>
      <c r="C59" s="321"/>
      <c r="D59" s="321"/>
      <c r="E59" s="321"/>
      <c r="F59" s="321"/>
      <c r="G59" s="321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322"/>
      <c r="CX59" s="322"/>
      <c r="CY59" s="322"/>
      <c r="CZ59" s="322"/>
      <c r="DA59" s="322"/>
    </row>
    <row r="60" spans="1:105" s="41" customFormat="1" ht="15" customHeight="1">
      <c r="A60" s="321"/>
      <c r="B60" s="321"/>
      <c r="C60" s="321"/>
      <c r="D60" s="321"/>
      <c r="E60" s="321"/>
      <c r="F60" s="321"/>
      <c r="G60" s="321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6"/>
      <c r="AW60" s="496"/>
      <c r="AX60" s="496"/>
      <c r="AY60" s="496"/>
      <c r="AZ60" s="496"/>
      <c r="BA60" s="496"/>
      <c r="BB60" s="496"/>
      <c r="BC60" s="496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</row>
    <row r="61" spans="1:105" s="41" customFormat="1" ht="15" customHeight="1">
      <c r="A61" s="321"/>
      <c r="B61" s="321"/>
      <c r="C61" s="321"/>
      <c r="D61" s="321"/>
      <c r="E61" s="321"/>
      <c r="F61" s="321"/>
      <c r="G61" s="321"/>
      <c r="H61" s="497" t="s">
        <v>155</v>
      </c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8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 t="s">
        <v>139</v>
      </c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2"/>
      <c r="CQ61" s="322"/>
      <c r="CR61" s="322"/>
      <c r="CS61" s="322"/>
      <c r="CT61" s="322"/>
      <c r="CU61" s="322"/>
      <c r="CV61" s="322"/>
      <c r="CW61" s="322"/>
      <c r="CX61" s="322"/>
      <c r="CY61" s="322"/>
      <c r="CZ61" s="322"/>
      <c r="DA61" s="322"/>
    </row>
    <row r="63" spans="1:105" s="37" customFormat="1" ht="14.25">
      <c r="A63" s="316" t="s">
        <v>185</v>
      </c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316"/>
      <c r="CI63" s="316"/>
      <c r="CJ63" s="316"/>
      <c r="CK63" s="316"/>
      <c r="CL63" s="316"/>
      <c r="CM63" s="316"/>
      <c r="CN63" s="316"/>
      <c r="CO63" s="316"/>
      <c r="CP63" s="316"/>
      <c r="CQ63" s="316"/>
      <c r="CR63" s="316"/>
      <c r="CS63" s="316"/>
      <c r="CT63" s="316"/>
      <c r="CU63" s="316"/>
      <c r="CV63" s="316"/>
      <c r="CW63" s="316"/>
      <c r="CX63" s="316"/>
      <c r="CY63" s="316"/>
      <c r="CZ63" s="316"/>
      <c r="DA63" s="316"/>
    </row>
    <row r="64" ht="6" customHeight="1"/>
    <row r="65" spans="1:105" s="37" customFormat="1" ht="14.25">
      <c r="A65" s="37" t="s">
        <v>152</v>
      </c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  <c r="CQ65" s="521"/>
      <c r="CR65" s="521"/>
      <c r="CS65" s="521"/>
      <c r="CT65" s="521"/>
      <c r="CU65" s="521"/>
      <c r="CV65" s="521"/>
      <c r="CW65" s="521"/>
      <c r="CX65" s="521"/>
      <c r="CY65" s="521"/>
      <c r="CZ65" s="521"/>
      <c r="DA65" s="521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76" t="s">
        <v>153</v>
      </c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76"/>
      <c r="AI67" s="476"/>
      <c r="AJ67" s="476"/>
      <c r="AK67" s="476"/>
      <c r="AL67" s="476"/>
      <c r="AM67" s="476"/>
      <c r="AN67" s="476"/>
      <c r="AO67" s="476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4"/>
    </row>
    <row r="68" ht="10.5" customHeight="1"/>
    <row r="69" spans="1:105" s="39" customFormat="1" ht="45" customHeight="1">
      <c r="A69" s="323" t="s">
        <v>154</v>
      </c>
      <c r="B69" s="324"/>
      <c r="C69" s="324"/>
      <c r="D69" s="324"/>
      <c r="E69" s="324"/>
      <c r="F69" s="324"/>
      <c r="G69" s="325"/>
      <c r="H69" s="323" t="s">
        <v>4</v>
      </c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5"/>
      <c r="BD69" s="323" t="s">
        <v>54</v>
      </c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5"/>
      <c r="BT69" s="323" t="s">
        <v>180</v>
      </c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5"/>
      <c r="CJ69" s="323" t="s">
        <v>181</v>
      </c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4"/>
      <c r="CY69" s="324"/>
      <c r="CZ69" s="324"/>
      <c r="DA69" s="325"/>
    </row>
    <row r="70" spans="1:105" s="40" customFormat="1" ht="12.75">
      <c r="A70" s="326">
        <v>1</v>
      </c>
      <c r="B70" s="326"/>
      <c r="C70" s="326"/>
      <c r="D70" s="326"/>
      <c r="E70" s="326"/>
      <c r="F70" s="326"/>
      <c r="G70" s="326"/>
      <c r="H70" s="326">
        <v>2</v>
      </c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>
        <v>3</v>
      </c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>
        <v>4</v>
      </c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>
        <v>5</v>
      </c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</row>
    <row r="71" spans="1:105" s="41" customFormat="1" ht="15" customHeight="1">
      <c r="A71" s="321"/>
      <c r="B71" s="321"/>
      <c r="C71" s="321"/>
      <c r="D71" s="321"/>
      <c r="E71" s="321"/>
      <c r="F71" s="321"/>
      <c r="G71" s="321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  <c r="AT71" s="496"/>
      <c r="AU71" s="496"/>
      <c r="AV71" s="496"/>
      <c r="AW71" s="496"/>
      <c r="AX71" s="496"/>
      <c r="AY71" s="496"/>
      <c r="AZ71" s="496"/>
      <c r="BA71" s="496"/>
      <c r="BB71" s="496"/>
      <c r="BC71" s="496"/>
      <c r="BD71" s="322"/>
      <c r="BE71" s="322"/>
      <c r="BF71" s="322"/>
      <c r="BG71" s="322"/>
      <c r="BH71" s="322"/>
      <c r="BI71" s="322"/>
      <c r="BJ71" s="322"/>
      <c r="BK71" s="322"/>
      <c r="BL71" s="322"/>
      <c r="BM71" s="322"/>
      <c r="BN71" s="322"/>
      <c r="BO71" s="322"/>
      <c r="BP71" s="322"/>
      <c r="BQ71" s="322"/>
      <c r="BR71" s="322"/>
      <c r="BS71" s="322"/>
      <c r="BT71" s="322"/>
      <c r="BU71" s="322"/>
      <c r="BV71" s="322"/>
      <c r="BW71" s="322"/>
      <c r="BX71" s="322"/>
      <c r="BY71" s="322"/>
      <c r="BZ71" s="322"/>
      <c r="CA71" s="322"/>
      <c r="CB71" s="322"/>
      <c r="CC71" s="322"/>
      <c r="CD71" s="322"/>
      <c r="CE71" s="322"/>
      <c r="CF71" s="322"/>
      <c r="CG71" s="322"/>
      <c r="CH71" s="322"/>
      <c r="CI71" s="322"/>
      <c r="CJ71" s="322"/>
      <c r="CK71" s="322"/>
      <c r="CL71" s="322"/>
      <c r="CM71" s="322"/>
      <c r="CN71" s="322"/>
      <c r="CO71" s="322"/>
      <c r="CP71" s="322"/>
      <c r="CQ71" s="322"/>
      <c r="CR71" s="322"/>
      <c r="CS71" s="322"/>
      <c r="CT71" s="322"/>
      <c r="CU71" s="322"/>
      <c r="CV71" s="322"/>
      <c r="CW71" s="322"/>
      <c r="CX71" s="322"/>
      <c r="CY71" s="322"/>
      <c r="CZ71" s="322"/>
      <c r="DA71" s="322"/>
    </row>
    <row r="72" spans="1:105" s="41" customFormat="1" ht="15" customHeight="1">
      <c r="A72" s="321"/>
      <c r="B72" s="321"/>
      <c r="C72" s="321"/>
      <c r="D72" s="321"/>
      <c r="E72" s="321"/>
      <c r="F72" s="321"/>
      <c r="G72" s="321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6"/>
      <c r="AV72" s="496"/>
      <c r="AW72" s="496"/>
      <c r="AX72" s="496"/>
      <c r="AY72" s="496"/>
      <c r="AZ72" s="496"/>
      <c r="BA72" s="496"/>
      <c r="BB72" s="496"/>
      <c r="BC72" s="496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  <c r="CR72" s="322"/>
      <c r="CS72" s="322"/>
      <c r="CT72" s="322"/>
      <c r="CU72" s="322"/>
      <c r="CV72" s="322"/>
      <c r="CW72" s="322"/>
      <c r="CX72" s="322"/>
      <c r="CY72" s="322"/>
      <c r="CZ72" s="322"/>
      <c r="DA72" s="322"/>
    </row>
    <row r="73" spans="1:105" s="41" customFormat="1" ht="15" customHeight="1">
      <c r="A73" s="321"/>
      <c r="B73" s="321"/>
      <c r="C73" s="321"/>
      <c r="D73" s="321"/>
      <c r="E73" s="321"/>
      <c r="F73" s="321"/>
      <c r="G73" s="321"/>
      <c r="H73" s="497" t="s">
        <v>155</v>
      </c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7"/>
      <c r="AY73" s="497"/>
      <c r="AZ73" s="497"/>
      <c r="BA73" s="497"/>
      <c r="BB73" s="497"/>
      <c r="BC73" s="498"/>
      <c r="BD73" s="322" t="s">
        <v>139</v>
      </c>
      <c r="BE73" s="322"/>
      <c r="BF73" s="322"/>
      <c r="BG73" s="322"/>
      <c r="BH73" s="322"/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 t="s">
        <v>139</v>
      </c>
      <c r="BU73" s="322"/>
      <c r="BV73" s="322"/>
      <c r="BW73" s="322"/>
      <c r="BX73" s="322"/>
      <c r="BY73" s="322"/>
      <c r="BZ73" s="322"/>
      <c r="CA73" s="322"/>
      <c r="CB73" s="322"/>
      <c r="CC73" s="322"/>
      <c r="CD73" s="322"/>
      <c r="CE73" s="322"/>
      <c r="CF73" s="322"/>
      <c r="CG73" s="322"/>
      <c r="CH73" s="322"/>
      <c r="CI73" s="322"/>
      <c r="CJ73" s="322"/>
      <c r="CK73" s="322"/>
      <c r="CL73" s="322"/>
      <c r="CM73" s="322"/>
      <c r="CN73" s="322"/>
      <c r="CO73" s="322"/>
      <c r="CP73" s="322"/>
      <c r="CQ73" s="322"/>
      <c r="CR73" s="322"/>
      <c r="CS73" s="322"/>
      <c r="CT73" s="322"/>
      <c r="CU73" s="322"/>
      <c r="CV73" s="322"/>
      <c r="CW73" s="322"/>
      <c r="CX73" s="322"/>
      <c r="CY73" s="322"/>
      <c r="CZ73" s="322"/>
      <c r="DA73" s="322"/>
    </row>
    <row r="75" spans="1:105" s="37" customFormat="1" ht="27" customHeight="1">
      <c r="A75" s="499" t="s">
        <v>186</v>
      </c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499"/>
      <c r="AN75" s="499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499"/>
      <c r="AZ75" s="499"/>
      <c r="BA75" s="499"/>
      <c r="BB75" s="499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499"/>
      <c r="CK75" s="499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499"/>
      <c r="CW75" s="499"/>
      <c r="CX75" s="499"/>
      <c r="CY75" s="499"/>
      <c r="CZ75" s="499"/>
      <c r="DA75" s="499"/>
    </row>
    <row r="76" ht="6" customHeight="1"/>
    <row r="77" spans="1:105" s="37" customFormat="1" ht="14.25">
      <c r="A77" s="37" t="s">
        <v>152</v>
      </c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  <c r="CQ77" s="521"/>
      <c r="CR77" s="521"/>
      <c r="CS77" s="521"/>
      <c r="CT77" s="521"/>
      <c r="CU77" s="521"/>
      <c r="CV77" s="521"/>
      <c r="CW77" s="521"/>
      <c r="CX77" s="521"/>
      <c r="CY77" s="521"/>
      <c r="CZ77" s="521"/>
      <c r="DA77" s="521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76" t="s">
        <v>153</v>
      </c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76"/>
      <c r="AF79" s="476"/>
      <c r="AG79" s="476"/>
      <c r="AH79" s="476"/>
      <c r="AI79" s="476"/>
      <c r="AJ79" s="476"/>
      <c r="AK79" s="476"/>
      <c r="AL79" s="476"/>
      <c r="AM79" s="476"/>
      <c r="AN79" s="476"/>
      <c r="AO79" s="476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  <c r="CA79" s="474"/>
      <c r="CB79" s="474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4"/>
      <c r="CQ79" s="474"/>
      <c r="CR79" s="474"/>
      <c r="CS79" s="474"/>
      <c r="CT79" s="474"/>
      <c r="CU79" s="474"/>
      <c r="CV79" s="474"/>
      <c r="CW79" s="474"/>
      <c r="CX79" s="474"/>
      <c r="CY79" s="474"/>
      <c r="CZ79" s="474"/>
      <c r="DA79" s="474"/>
    </row>
    <row r="80" ht="10.5" customHeight="1"/>
    <row r="81" spans="1:105" s="39" customFormat="1" ht="45" customHeight="1">
      <c r="A81" s="323" t="s">
        <v>154</v>
      </c>
      <c r="B81" s="324"/>
      <c r="C81" s="324"/>
      <c r="D81" s="324"/>
      <c r="E81" s="324"/>
      <c r="F81" s="324"/>
      <c r="G81" s="325"/>
      <c r="H81" s="323" t="s">
        <v>4</v>
      </c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5"/>
      <c r="BD81" s="323" t="s">
        <v>54</v>
      </c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25"/>
      <c r="BT81" s="323" t="s">
        <v>180</v>
      </c>
      <c r="BU81" s="324"/>
      <c r="BV81" s="324"/>
      <c r="BW81" s="324"/>
      <c r="BX81" s="324"/>
      <c r="BY81" s="324"/>
      <c r="BZ81" s="324"/>
      <c r="CA81" s="324"/>
      <c r="CB81" s="324"/>
      <c r="CC81" s="324"/>
      <c r="CD81" s="324"/>
      <c r="CE81" s="324"/>
      <c r="CF81" s="324"/>
      <c r="CG81" s="324"/>
      <c r="CH81" s="324"/>
      <c r="CI81" s="325"/>
      <c r="CJ81" s="323" t="s">
        <v>181</v>
      </c>
      <c r="CK81" s="324"/>
      <c r="CL81" s="324"/>
      <c r="CM81" s="324"/>
      <c r="CN81" s="324"/>
      <c r="CO81" s="324"/>
      <c r="CP81" s="324"/>
      <c r="CQ81" s="324"/>
      <c r="CR81" s="324"/>
      <c r="CS81" s="324"/>
      <c r="CT81" s="324"/>
      <c r="CU81" s="324"/>
      <c r="CV81" s="324"/>
      <c r="CW81" s="324"/>
      <c r="CX81" s="324"/>
      <c r="CY81" s="324"/>
      <c r="CZ81" s="324"/>
      <c r="DA81" s="325"/>
    </row>
    <row r="82" spans="1:105" s="40" customFormat="1" ht="12.75">
      <c r="A82" s="326">
        <v>1</v>
      </c>
      <c r="B82" s="326"/>
      <c r="C82" s="326"/>
      <c r="D82" s="326"/>
      <c r="E82" s="326"/>
      <c r="F82" s="326"/>
      <c r="G82" s="326"/>
      <c r="H82" s="326">
        <v>2</v>
      </c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>
        <v>3</v>
      </c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>
        <v>4</v>
      </c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>
        <v>5</v>
      </c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</row>
    <row r="83" spans="1:105" s="41" customFormat="1" ht="15" customHeight="1">
      <c r="A83" s="321"/>
      <c r="B83" s="321"/>
      <c r="C83" s="321"/>
      <c r="D83" s="321"/>
      <c r="E83" s="321"/>
      <c r="F83" s="321"/>
      <c r="G83" s="321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496"/>
      <c r="BD83" s="322"/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2"/>
      <c r="BQ83" s="322"/>
      <c r="BR83" s="322"/>
      <c r="BS83" s="322"/>
      <c r="BT83" s="322"/>
      <c r="BU83" s="322"/>
      <c r="BV83" s="322"/>
      <c r="BW83" s="322"/>
      <c r="BX83" s="322"/>
      <c r="BY83" s="322"/>
      <c r="BZ83" s="322"/>
      <c r="CA83" s="322"/>
      <c r="CB83" s="322"/>
      <c r="CC83" s="322"/>
      <c r="CD83" s="322"/>
      <c r="CE83" s="322"/>
      <c r="CF83" s="322"/>
      <c r="CG83" s="322"/>
      <c r="CH83" s="322"/>
      <c r="CI83" s="322"/>
      <c r="CJ83" s="322"/>
      <c r="CK83" s="322"/>
      <c r="CL83" s="322"/>
      <c r="CM83" s="322"/>
      <c r="CN83" s="322"/>
      <c r="CO83" s="322"/>
      <c r="CP83" s="322"/>
      <c r="CQ83" s="322"/>
      <c r="CR83" s="322"/>
      <c r="CS83" s="322"/>
      <c r="CT83" s="322"/>
      <c r="CU83" s="322"/>
      <c r="CV83" s="322"/>
      <c r="CW83" s="322"/>
      <c r="CX83" s="322"/>
      <c r="CY83" s="322"/>
      <c r="CZ83" s="322"/>
      <c r="DA83" s="322"/>
    </row>
    <row r="84" spans="1:105" s="41" customFormat="1" ht="15" customHeight="1">
      <c r="A84" s="321"/>
      <c r="B84" s="321"/>
      <c r="C84" s="321"/>
      <c r="D84" s="321"/>
      <c r="E84" s="321"/>
      <c r="F84" s="321"/>
      <c r="G84" s="321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  <c r="BA84" s="496"/>
      <c r="BB84" s="496"/>
      <c r="BC84" s="496"/>
      <c r="BD84" s="322"/>
      <c r="BE84" s="322"/>
      <c r="BF84" s="322"/>
      <c r="BG84" s="322"/>
      <c r="BH84" s="322"/>
      <c r="BI84" s="322"/>
      <c r="BJ84" s="322"/>
      <c r="BK84" s="322"/>
      <c r="BL84" s="322"/>
      <c r="BM84" s="322"/>
      <c r="BN84" s="322"/>
      <c r="BO84" s="322"/>
      <c r="BP84" s="322"/>
      <c r="BQ84" s="322"/>
      <c r="BR84" s="322"/>
      <c r="BS84" s="322"/>
      <c r="BT84" s="322"/>
      <c r="BU84" s="322"/>
      <c r="BV84" s="322"/>
      <c r="BW84" s="322"/>
      <c r="BX84" s="322"/>
      <c r="BY84" s="322"/>
      <c r="BZ84" s="322"/>
      <c r="CA84" s="322"/>
      <c r="CB84" s="322"/>
      <c r="CC84" s="322"/>
      <c r="CD84" s="322"/>
      <c r="CE84" s="322"/>
      <c r="CF84" s="322"/>
      <c r="CG84" s="322"/>
      <c r="CH84" s="322"/>
      <c r="CI84" s="322"/>
      <c r="CJ84" s="322"/>
      <c r="CK84" s="322"/>
      <c r="CL84" s="322"/>
      <c r="CM84" s="322"/>
      <c r="CN84" s="322"/>
      <c r="CO84" s="322"/>
      <c r="CP84" s="322"/>
      <c r="CQ84" s="322"/>
      <c r="CR84" s="322"/>
      <c r="CS84" s="322"/>
      <c r="CT84" s="322"/>
      <c r="CU84" s="322"/>
      <c r="CV84" s="322"/>
      <c r="CW84" s="322"/>
      <c r="CX84" s="322"/>
      <c r="CY84" s="322"/>
      <c r="CZ84" s="322"/>
      <c r="DA84" s="322"/>
    </row>
    <row r="85" spans="1:105" s="41" customFormat="1" ht="15" customHeight="1">
      <c r="A85" s="321"/>
      <c r="B85" s="321"/>
      <c r="C85" s="321"/>
      <c r="D85" s="321"/>
      <c r="E85" s="321"/>
      <c r="F85" s="321"/>
      <c r="G85" s="321"/>
      <c r="H85" s="497" t="s">
        <v>155</v>
      </c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498"/>
      <c r="BD85" s="322" t="s">
        <v>139</v>
      </c>
      <c r="BE85" s="322"/>
      <c r="BF85" s="322"/>
      <c r="BG85" s="322"/>
      <c r="BH85" s="322"/>
      <c r="BI85" s="322"/>
      <c r="BJ85" s="322"/>
      <c r="BK85" s="322"/>
      <c r="BL85" s="322"/>
      <c r="BM85" s="322"/>
      <c r="BN85" s="322"/>
      <c r="BO85" s="322"/>
      <c r="BP85" s="322"/>
      <c r="BQ85" s="322"/>
      <c r="BR85" s="322"/>
      <c r="BS85" s="322"/>
      <c r="BT85" s="322" t="s">
        <v>139</v>
      </c>
      <c r="BU85" s="322"/>
      <c r="BV85" s="322"/>
      <c r="BW85" s="322"/>
      <c r="BX85" s="322"/>
      <c r="BY85" s="322"/>
      <c r="BZ85" s="322"/>
      <c r="CA85" s="322"/>
      <c r="CB85" s="322"/>
      <c r="CC85" s="322"/>
      <c r="CD85" s="322"/>
      <c r="CE85" s="322"/>
      <c r="CF85" s="322"/>
      <c r="CG85" s="322"/>
      <c r="CH85" s="322"/>
      <c r="CI85" s="322"/>
      <c r="CJ85" s="322"/>
      <c r="CK85" s="322"/>
      <c r="CL85" s="322"/>
      <c r="CM85" s="322"/>
      <c r="CN85" s="322"/>
      <c r="CO85" s="322"/>
      <c r="CP85" s="322"/>
      <c r="CQ85" s="322"/>
      <c r="CR85" s="322"/>
      <c r="CS85" s="322"/>
      <c r="CT85" s="322"/>
      <c r="CU85" s="322"/>
      <c r="CV85" s="322"/>
      <c r="CW85" s="322"/>
      <c r="CX85" s="322"/>
      <c r="CY85" s="322"/>
      <c r="CZ85" s="322"/>
      <c r="DA85" s="322"/>
    </row>
    <row r="87" spans="1:105" s="37" customFormat="1" ht="14.25">
      <c r="A87" s="316" t="s">
        <v>187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  <c r="BK87" s="316"/>
      <c r="BL87" s="316"/>
      <c r="BM87" s="316"/>
      <c r="BN87" s="316"/>
      <c r="BO87" s="316"/>
      <c r="BP87" s="316"/>
      <c r="BQ87" s="316"/>
      <c r="BR87" s="316"/>
      <c r="BS87" s="316"/>
      <c r="BT87" s="316"/>
      <c r="BU87" s="316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16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</row>
    <row r="88" ht="6" customHeight="1"/>
    <row r="89" spans="1:105" s="37" customFormat="1" ht="14.25">
      <c r="A89" s="37" t="s">
        <v>152</v>
      </c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1"/>
      <c r="AL89" s="521"/>
      <c r="AM89" s="521"/>
      <c r="AN89" s="521"/>
      <c r="AO89" s="521"/>
      <c r="AP89" s="521"/>
      <c r="AQ89" s="521"/>
      <c r="AR89" s="521"/>
      <c r="AS89" s="521"/>
      <c r="AT89" s="521"/>
      <c r="AU89" s="521"/>
      <c r="AV89" s="521"/>
      <c r="AW89" s="521"/>
      <c r="AX89" s="521"/>
      <c r="AY89" s="521"/>
      <c r="AZ89" s="521"/>
      <c r="BA89" s="521"/>
      <c r="BB89" s="521"/>
      <c r="BC89" s="521"/>
      <c r="BD89" s="521"/>
      <c r="BE89" s="521"/>
      <c r="BF89" s="521"/>
      <c r="BG89" s="521"/>
      <c r="BH89" s="521"/>
      <c r="BI89" s="521"/>
      <c r="BJ89" s="521"/>
      <c r="BK89" s="521"/>
      <c r="BL89" s="521"/>
      <c r="BM89" s="521"/>
      <c r="BN89" s="521"/>
      <c r="BO89" s="521"/>
      <c r="BP89" s="521"/>
      <c r="BQ89" s="521"/>
      <c r="BR89" s="521"/>
      <c r="BS89" s="521"/>
      <c r="BT89" s="521"/>
      <c r="BU89" s="521"/>
      <c r="BV89" s="521"/>
      <c r="BW89" s="521"/>
      <c r="BX89" s="521"/>
      <c r="BY89" s="521"/>
      <c r="BZ89" s="521"/>
      <c r="CA89" s="521"/>
      <c r="CB89" s="521"/>
      <c r="CC89" s="521"/>
      <c r="CD89" s="521"/>
      <c r="CE89" s="521"/>
      <c r="CF89" s="521"/>
      <c r="CG89" s="521"/>
      <c r="CH89" s="521"/>
      <c r="CI89" s="521"/>
      <c r="CJ89" s="521"/>
      <c r="CK89" s="521"/>
      <c r="CL89" s="521"/>
      <c r="CM89" s="521"/>
      <c r="CN89" s="521"/>
      <c r="CO89" s="521"/>
      <c r="CP89" s="521"/>
      <c r="CQ89" s="521"/>
      <c r="CR89" s="521"/>
      <c r="CS89" s="521"/>
      <c r="CT89" s="521"/>
      <c r="CU89" s="521"/>
      <c r="CV89" s="521"/>
      <c r="CW89" s="521"/>
      <c r="CX89" s="521"/>
      <c r="CY89" s="521"/>
      <c r="CZ89" s="521"/>
      <c r="DA89" s="521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76" t="s">
        <v>153</v>
      </c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6"/>
      <c r="AO91" s="476"/>
      <c r="AP91" s="474"/>
      <c r="AQ91" s="474"/>
      <c r="AR91" s="474"/>
      <c r="AS91" s="474"/>
      <c r="AT91" s="474"/>
      <c r="AU91" s="474"/>
      <c r="AV91" s="474"/>
      <c r="AW91" s="474"/>
      <c r="AX91" s="474"/>
      <c r="AY91" s="474"/>
      <c r="AZ91" s="474"/>
      <c r="BA91" s="474"/>
      <c r="BB91" s="474"/>
      <c r="BC91" s="474"/>
      <c r="BD91" s="474"/>
      <c r="BE91" s="474"/>
      <c r="BF91" s="474"/>
      <c r="BG91" s="474"/>
      <c r="BH91" s="474"/>
      <c r="BI91" s="474"/>
      <c r="BJ91" s="474"/>
      <c r="BK91" s="474"/>
      <c r="BL91" s="474"/>
      <c r="BM91" s="474"/>
      <c r="BN91" s="474"/>
      <c r="BO91" s="474"/>
      <c r="BP91" s="474"/>
      <c r="BQ91" s="474"/>
      <c r="BR91" s="474"/>
      <c r="BS91" s="474"/>
      <c r="BT91" s="474"/>
      <c r="BU91" s="474"/>
      <c r="BV91" s="474"/>
      <c r="BW91" s="474"/>
      <c r="BX91" s="474"/>
      <c r="BY91" s="474"/>
      <c r="BZ91" s="474"/>
      <c r="CA91" s="474"/>
      <c r="CB91" s="474"/>
      <c r="CC91" s="474"/>
      <c r="CD91" s="474"/>
      <c r="CE91" s="474"/>
      <c r="CF91" s="474"/>
      <c r="CG91" s="474"/>
      <c r="CH91" s="474"/>
      <c r="CI91" s="474"/>
      <c r="CJ91" s="474"/>
      <c r="CK91" s="474"/>
      <c r="CL91" s="474"/>
      <c r="CM91" s="474"/>
      <c r="CN91" s="474"/>
      <c r="CO91" s="474"/>
      <c r="CP91" s="474"/>
      <c r="CQ91" s="474"/>
      <c r="CR91" s="474"/>
      <c r="CS91" s="474"/>
      <c r="CT91" s="474"/>
      <c r="CU91" s="474"/>
      <c r="CV91" s="474"/>
      <c r="CW91" s="474"/>
      <c r="CX91" s="474"/>
      <c r="CY91" s="474"/>
      <c r="CZ91" s="474"/>
      <c r="DA91" s="474"/>
    </row>
    <row r="92" ht="10.5" customHeight="1"/>
    <row r="93" spans="1:105" s="37" customFormat="1" ht="14.25">
      <c r="A93" s="316" t="s">
        <v>188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316"/>
      <c r="BS93" s="316"/>
      <c r="BT93" s="316"/>
      <c r="BU93" s="316"/>
      <c r="BV93" s="316"/>
      <c r="BW93" s="316"/>
      <c r="BX93" s="316"/>
      <c r="BY93" s="316"/>
      <c r="BZ93" s="316"/>
      <c r="CA93" s="316"/>
      <c r="CB93" s="316"/>
      <c r="CC93" s="316"/>
      <c r="CD93" s="316"/>
      <c r="CE93" s="316"/>
      <c r="CF93" s="316"/>
      <c r="CG93" s="316"/>
      <c r="CH93" s="316"/>
      <c r="CI93" s="316"/>
      <c r="CJ93" s="316"/>
      <c r="CK93" s="316"/>
      <c r="CL93" s="316"/>
      <c r="CM93" s="316"/>
      <c r="CN93" s="316"/>
      <c r="CO93" s="316"/>
      <c r="CP93" s="316"/>
      <c r="CQ93" s="316"/>
      <c r="CR93" s="316"/>
      <c r="CS93" s="316"/>
      <c r="CT93" s="316"/>
      <c r="CU93" s="316"/>
      <c r="CV93" s="316"/>
      <c r="CW93" s="316"/>
      <c r="CX93" s="316"/>
      <c r="CY93" s="316"/>
      <c r="CZ93" s="316"/>
      <c r="DA93" s="316"/>
    </row>
    <row r="94" ht="10.5" customHeight="1"/>
    <row r="95" spans="1:105" s="39" customFormat="1" ht="45" customHeight="1">
      <c r="A95" s="522" t="s">
        <v>154</v>
      </c>
      <c r="B95" s="523"/>
      <c r="C95" s="523"/>
      <c r="D95" s="523"/>
      <c r="E95" s="523"/>
      <c r="F95" s="523"/>
      <c r="G95" s="524"/>
      <c r="H95" s="522" t="s">
        <v>42</v>
      </c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523"/>
      <c r="AK95" s="523"/>
      <c r="AL95" s="523"/>
      <c r="AM95" s="523"/>
      <c r="AN95" s="523"/>
      <c r="AO95" s="524"/>
      <c r="AP95" s="522" t="s">
        <v>55</v>
      </c>
      <c r="AQ95" s="523"/>
      <c r="AR95" s="523"/>
      <c r="AS95" s="523"/>
      <c r="AT95" s="523"/>
      <c r="AU95" s="523"/>
      <c r="AV95" s="523"/>
      <c r="AW95" s="523"/>
      <c r="AX95" s="523"/>
      <c r="AY95" s="523"/>
      <c r="AZ95" s="523"/>
      <c r="BA95" s="523"/>
      <c r="BB95" s="523"/>
      <c r="BC95" s="523"/>
      <c r="BD95" s="523"/>
      <c r="BE95" s="524"/>
      <c r="BF95" s="522" t="s">
        <v>56</v>
      </c>
      <c r="BG95" s="523"/>
      <c r="BH95" s="523"/>
      <c r="BI95" s="523"/>
      <c r="BJ95" s="523"/>
      <c r="BK95" s="523"/>
      <c r="BL95" s="523"/>
      <c r="BM95" s="523"/>
      <c r="BN95" s="523"/>
      <c r="BO95" s="523"/>
      <c r="BP95" s="523"/>
      <c r="BQ95" s="523"/>
      <c r="BR95" s="523"/>
      <c r="BS95" s="523"/>
      <c r="BT95" s="523"/>
      <c r="BU95" s="524"/>
      <c r="BV95" s="522" t="s">
        <v>57</v>
      </c>
      <c r="BW95" s="523"/>
      <c r="BX95" s="523"/>
      <c r="BY95" s="523"/>
      <c r="BZ95" s="523"/>
      <c r="CA95" s="523"/>
      <c r="CB95" s="523"/>
      <c r="CC95" s="523"/>
      <c r="CD95" s="523"/>
      <c r="CE95" s="523"/>
      <c r="CF95" s="523"/>
      <c r="CG95" s="523"/>
      <c r="CH95" s="523"/>
      <c r="CI95" s="523"/>
      <c r="CJ95" s="523"/>
      <c r="CK95" s="524"/>
      <c r="CL95" s="522" t="s">
        <v>160</v>
      </c>
      <c r="CM95" s="523"/>
      <c r="CN95" s="523"/>
      <c r="CO95" s="523"/>
      <c r="CP95" s="523"/>
      <c r="CQ95" s="523"/>
      <c r="CR95" s="523"/>
      <c r="CS95" s="523"/>
      <c r="CT95" s="523"/>
      <c r="CU95" s="523"/>
      <c r="CV95" s="523"/>
      <c r="CW95" s="523"/>
      <c r="CX95" s="523"/>
      <c r="CY95" s="523"/>
      <c r="CZ95" s="523"/>
      <c r="DA95" s="524"/>
    </row>
    <row r="96" spans="1:105" s="40" customFormat="1" ht="12.75">
      <c r="A96" s="326">
        <v>1</v>
      </c>
      <c r="B96" s="326"/>
      <c r="C96" s="326"/>
      <c r="D96" s="326"/>
      <c r="E96" s="326"/>
      <c r="F96" s="326"/>
      <c r="G96" s="326"/>
      <c r="H96" s="326">
        <v>2</v>
      </c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>
        <v>3</v>
      </c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>
        <v>4</v>
      </c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>
        <v>5</v>
      </c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>
        <v>6</v>
      </c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  <c r="DA96" s="326"/>
    </row>
    <row r="97" spans="1:105" s="41" customFormat="1" ht="15" customHeight="1">
      <c r="A97" s="321"/>
      <c r="B97" s="321"/>
      <c r="C97" s="321"/>
      <c r="D97" s="321"/>
      <c r="E97" s="321"/>
      <c r="F97" s="321"/>
      <c r="G97" s="321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322"/>
      <c r="CS97" s="322"/>
      <c r="CT97" s="322"/>
      <c r="CU97" s="322"/>
      <c r="CV97" s="322"/>
      <c r="CW97" s="322"/>
      <c r="CX97" s="322"/>
      <c r="CY97" s="322"/>
      <c r="CZ97" s="322"/>
      <c r="DA97" s="322"/>
    </row>
    <row r="98" spans="1:105" s="41" customFormat="1" ht="15" customHeight="1">
      <c r="A98" s="321"/>
      <c r="B98" s="321"/>
      <c r="C98" s="321"/>
      <c r="D98" s="321"/>
      <c r="E98" s="321"/>
      <c r="F98" s="321"/>
      <c r="G98" s="321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2"/>
      <c r="BS98" s="322"/>
      <c r="BT98" s="322"/>
      <c r="BU98" s="322"/>
      <c r="BV98" s="322"/>
      <c r="BW98" s="322"/>
      <c r="BX98" s="322"/>
      <c r="BY98" s="322"/>
      <c r="BZ98" s="322"/>
      <c r="CA98" s="322"/>
      <c r="CB98" s="322"/>
      <c r="CC98" s="322"/>
      <c r="CD98" s="322"/>
      <c r="CE98" s="322"/>
      <c r="CF98" s="322"/>
      <c r="CG98" s="322"/>
      <c r="CH98" s="322"/>
      <c r="CI98" s="322"/>
      <c r="CJ98" s="322"/>
      <c r="CK98" s="322"/>
      <c r="CL98" s="322"/>
      <c r="CM98" s="322"/>
      <c r="CN98" s="322"/>
      <c r="CO98" s="322"/>
      <c r="CP98" s="322"/>
      <c r="CQ98" s="322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</row>
    <row r="99" spans="1:105" s="41" customFormat="1" ht="15" customHeight="1">
      <c r="A99" s="321"/>
      <c r="B99" s="321"/>
      <c r="C99" s="321"/>
      <c r="D99" s="321"/>
      <c r="E99" s="321"/>
      <c r="F99" s="321"/>
      <c r="G99" s="321"/>
      <c r="H99" s="525" t="s">
        <v>189</v>
      </c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7"/>
      <c r="AP99" s="322" t="s">
        <v>139</v>
      </c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 t="s">
        <v>139</v>
      </c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 t="s">
        <v>139</v>
      </c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  <c r="CU99" s="322"/>
      <c r="CV99" s="322"/>
      <c r="CW99" s="322"/>
      <c r="CX99" s="322"/>
      <c r="CY99" s="322"/>
      <c r="CZ99" s="322"/>
      <c r="DA99" s="322"/>
    </row>
    <row r="100" ht="10.5" customHeight="1"/>
    <row r="101" spans="1:105" s="37" customFormat="1" ht="14.25">
      <c r="A101" s="316" t="s">
        <v>190</v>
      </c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6"/>
      <c r="CX101" s="316"/>
      <c r="CY101" s="316"/>
      <c r="CZ101" s="316"/>
      <c r="DA101" s="316"/>
    </row>
    <row r="102" ht="10.5" customHeight="1"/>
    <row r="103" spans="1:105" s="39" customFormat="1" ht="45" customHeight="1">
      <c r="A103" s="323" t="s">
        <v>154</v>
      </c>
      <c r="B103" s="324"/>
      <c r="C103" s="324"/>
      <c r="D103" s="324"/>
      <c r="E103" s="324"/>
      <c r="F103" s="324"/>
      <c r="G103" s="325"/>
      <c r="H103" s="323" t="s">
        <v>42</v>
      </c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5"/>
      <c r="BD103" s="323" t="s">
        <v>191</v>
      </c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/>
      <c r="BO103" s="324"/>
      <c r="BP103" s="324"/>
      <c r="BQ103" s="324"/>
      <c r="BR103" s="324"/>
      <c r="BS103" s="325"/>
      <c r="BT103" s="323" t="s">
        <v>192</v>
      </c>
      <c r="BU103" s="324"/>
      <c r="BV103" s="324"/>
      <c r="BW103" s="324"/>
      <c r="BX103" s="324"/>
      <c r="BY103" s="324"/>
      <c r="BZ103" s="324"/>
      <c r="CA103" s="324"/>
      <c r="CB103" s="324"/>
      <c r="CC103" s="324"/>
      <c r="CD103" s="324"/>
      <c r="CE103" s="324"/>
      <c r="CF103" s="324"/>
      <c r="CG103" s="324"/>
      <c r="CH103" s="324"/>
      <c r="CI103" s="325"/>
      <c r="CJ103" s="323" t="s">
        <v>193</v>
      </c>
      <c r="CK103" s="324"/>
      <c r="CL103" s="324"/>
      <c r="CM103" s="324"/>
      <c r="CN103" s="324"/>
      <c r="CO103" s="324"/>
      <c r="CP103" s="324"/>
      <c r="CQ103" s="324"/>
      <c r="CR103" s="324"/>
      <c r="CS103" s="324"/>
      <c r="CT103" s="324"/>
      <c r="CU103" s="324"/>
      <c r="CV103" s="324"/>
      <c r="CW103" s="324"/>
      <c r="CX103" s="324"/>
      <c r="CY103" s="324"/>
      <c r="CZ103" s="324"/>
      <c r="DA103" s="325"/>
    </row>
    <row r="104" spans="1:105" s="40" customFormat="1" ht="12.75">
      <c r="A104" s="326">
        <v>1</v>
      </c>
      <c r="B104" s="326"/>
      <c r="C104" s="326"/>
      <c r="D104" s="326"/>
      <c r="E104" s="326"/>
      <c r="F104" s="326"/>
      <c r="G104" s="326"/>
      <c r="H104" s="326">
        <v>2</v>
      </c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>
        <v>3</v>
      </c>
      <c r="BE104" s="326"/>
      <c r="BF104" s="326"/>
      <c r="BG104" s="326"/>
      <c r="BH104" s="326"/>
      <c r="BI104" s="326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>
        <v>4</v>
      </c>
      <c r="BU104" s="326"/>
      <c r="BV104" s="326"/>
      <c r="BW104" s="326"/>
      <c r="BX104" s="326"/>
      <c r="BY104" s="326"/>
      <c r="BZ104" s="326"/>
      <c r="CA104" s="326"/>
      <c r="CB104" s="326"/>
      <c r="CC104" s="326"/>
      <c r="CD104" s="326"/>
      <c r="CE104" s="326"/>
      <c r="CF104" s="326"/>
      <c r="CG104" s="326"/>
      <c r="CH104" s="326"/>
      <c r="CI104" s="326"/>
      <c r="CJ104" s="326">
        <v>5</v>
      </c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  <c r="DA104" s="326"/>
    </row>
    <row r="105" spans="1:105" s="41" customFormat="1" ht="15" customHeight="1">
      <c r="A105" s="321"/>
      <c r="B105" s="321"/>
      <c r="C105" s="321"/>
      <c r="D105" s="321"/>
      <c r="E105" s="321"/>
      <c r="F105" s="321"/>
      <c r="G105" s="321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  <c r="AX105" s="496"/>
      <c r="AY105" s="496"/>
      <c r="AZ105" s="496"/>
      <c r="BA105" s="496"/>
      <c r="BB105" s="496"/>
      <c r="BC105" s="496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  <c r="CR105" s="322"/>
      <c r="CS105" s="322"/>
      <c r="CT105" s="322"/>
      <c r="CU105" s="322"/>
      <c r="CV105" s="322"/>
      <c r="CW105" s="322"/>
      <c r="CX105" s="322"/>
      <c r="CY105" s="322"/>
      <c r="CZ105" s="322"/>
      <c r="DA105" s="322"/>
    </row>
    <row r="106" spans="1:105" s="41" customFormat="1" ht="15" customHeight="1">
      <c r="A106" s="321"/>
      <c r="B106" s="321"/>
      <c r="C106" s="321"/>
      <c r="D106" s="321"/>
      <c r="E106" s="321"/>
      <c r="F106" s="321"/>
      <c r="G106" s="321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  <c r="AX106" s="496"/>
      <c r="AY106" s="496"/>
      <c r="AZ106" s="496"/>
      <c r="BA106" s="496"/>
      <c r="BB106" s="496"/>
      <c r="BC106" s="496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</row>
    <row r="107" spans="1:105" s="41" customFormat="1" ht="15" customHeight="1">
      <c r="A107" s="321"/>
      <c r="B107" s="321"/>
      <c r="C107" s="321"/>
      <c r="D107" s="321"/>
      <c r="E107" s="321"/>
      <c r="F107" s="321"/>
      <c r="G107" s="321"/>
      <c r="H107" s="497" t="s">
        <v>155</v>
      </c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497"/>
      <c r="Z107" s="497"/>
      <c r="AA107" s="497"/>
      <c r="AB107" s="497"/>
      <c r="AC107" s="497"/>
      <c r="AD107" s="497"/>
      <c r="AE107" s="497"/>
      <c r="AF107" s="497"/>
      <c r="AG107" s="497"/>
      <c r="AH107" s="497"/>
      <c r="AI107" s="497"/>
      <c r="AJ107" s="497"/>
      <c r="AK107" s="497"/>
      <c r="AL107" s="497"/>
      <c r="AM107" s="497"/>
      <c r="AN107" s="497"/>
      <c r="AO107" s="497"/>
      <c r="AP107" s="497"/>
      <c r="AQ107" s="497"/>
      <c r="AR107" s="497"/>
      <c r="AS107" s="497"/>
      <c r="AT107" s="497"/>
      <c r="AU107" s="497"/>
      <c r="AV107" s="497"/>
      <c r="AW107" s="497"/>
      <c r="AX107" s="497"/>
      <c r="AY107" s="497"/>
      <c r="AZ107" s="497"/>
      <c r="BA107" s="497"/>
      <c r="BB107" s="497"/>
      <c r="BC107" s="498"/>
      <c r="BD107" s="322"/>
      <c r="BE107" s="322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2"/>
      <c r="CC107" s="322"/>
      <c r="CD107" s="322"/>
      <c r="CE107" s="322"/>
      <c r="CF107" s="322"/>
      <c r="CG107" s="322"/>
      <c r="CH107" s="322"/>
      <c r="CI107" s="322"/>
      <c r="CJ107" s="322"/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22"/>
      <c r="CU107" s="322"/>
      <c r="CV107" s="322"/>
      <c r="CW107" s="322"/>
      <c r="CX107" s="322"/>
      <c r="CY107" s="322"/>
      <c r="CZ107" s="322"/>
      <c r="DA107" s="322"/>
    </row>
    <row r="108" ht="10.5" customHeight="1"/>
    <row r="109" spans="1:105" s="37" customFormat="1" ht="14.25">
      <c r="A109" s="316" t="s">
        <v>194</v>
      </c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  <c r="BN109" s="316"/>
      <c r="BO109" s="316"/>
      <c r="BP109" s="316"/>
      <c r="BQ109" s="316"/>
      <c r="BR109" s="316"/>
      <c r="BS109" s="316"/>
      <c r="BT109" s="316"/>
      <c r="BU109" s="316"/>
      <c r="BV109" s="316"/>
      <c r="BW109" s="316"/>
      <c r="BX109" s="316"/>
      <c r="BY109" s="316"/>
      <c r="BZ109" s="316"/>
      <c r="CA109" s="316"/>
      <c r="CB109" s="316"/>
      <c r="CC109" s="316"/>
      <c r="CD109" s="316"/>
      <c r="CE109" s="316"/>
      <c r="CF109" s="316"/>
      <c r="CG109" s="316"/>
      <c r="CH109" s="316"/>
      <c r="CI109" s="316"/>
      <c r="CJ109" s="316"/>
      <c r="CK109" s="316"/>
      <c r="CL109" s="316"/>
      <c r="CM109" s="316"/>
      <c r="CN109" s="316"/>
      <c r="CO109" s="316"/>
      <c r="CP109" s="316"/>
      <c r="CQ109" s="316"/>
      <c r="CR109" s="316"/>
      <c r="CS109" s="316"/>
      <c r="CT109" s="316"/>
      <c r="CU109" s="316"/>
      <c r="CV109" s="316"/>
      <c r="CW109" s="316"/>
      <c r="CX109" s="316"/>
      <c r="CY109" s="316"/>
      <c r="CZ109" s="316"/>
      <c r="DA109" s="316"/>
    </row>
    <row r="110" ht="10.5" customHeight="1"/>
    <row r="111" spans="1:105" s="39" customFormat="1" ht="45" customHeight="1">
      <c r="A111" s="522" t="s">
        <v>154</v>
      </c>
      <c r="B111" s="523"/>
      <c r="C111" s="523"/>
      <c r="D111" s="523"/>
      <c r="E111" s="523"/>
      <c r="F111" s="523"/>
      <c r="G111" s="524"/>
      <c r="H111" s="522" t="s">
        <v>4</v>
      </c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523"/>
      <c r="AE111" s="523"/>
      <c r="AF111" s="523"/>
      <c r="AG111" s="523"/>
      <c r="AH111" s="523"/>
      <c r="AI111" s="523"/>
      <c r="AJ111" s="523"/>
      <c r="AK111" s="523"/>
      <c r="AL111" s="523"/>
      <c r="AM111" s="523"/>
      <c r="AN111" s="523"/>
      <c r="AO111" s="524"/>
      <c r="AP111" s="522" t="s">
        <v>58</v>
      </c>
      <c r="AQ111" s="523"/>
      <c r="AR111" s="523"/>
      <c r="AS111" s="523"/>
      <c r="AT111" s="523"/>
      <c r="AU111" s="523"/>
      <c r="AV111" s="523"/>
      <c r="AW111" s="523"/>
      <c r="AX111" s="523"/>
      <c r="AY111" s="523"/>
      <c r="AZ111" s="523"/>
      <c r="BA111" s="523"/>
      <c r="BB111" s="523"/>
      <c r="BC111" s="523"/>
      <c r="BD111" s="523"/>
      <c r="BE111" s="524"/>
      <c r="BF111" s="522" t="s">
        <v>195</v>
      </c>
      <c r="BG111" s="523"/>
      <c r="BH111" s="523"/>
      <c r="BI111" s="523"/>
      <c r="BJ111" s="523"/>
      <c r="BK111" s="523"/>
      <c r="BL111" s="523"/>
      <c r="BM111" s="523"/>
      <c r="BN111" s="523"/>
      <c r="BO111" s="523"/>
      <c r="BP111" s="523"/>
      <c r="BQ111" s="523"/>
      <c r="BR111" s="523"/>
      <c r="BS111" s="523"/>
      <c r="BT111" s="523"/>
      <c r="BU111" s="524"/>
      <c r="BV111" s="522" t="s">
        <v>196</v>
      </c>
      <c r="BW111" s="523"/>
      <c r="BX111" s="523"/>
      <c r="BY111" s="523"/>
      <c r="BZ111" s="523"/>
      <c r="CA111" s="523"/>
      <c r="CB111" s="523"/>
      <c r="CC111" s="523"/>
      <c r="CD111" s="523"/>
      <c r="CE111" s="523"/>
      <c r="CF111" s="523"/>
      <c r="CG111" s="523"/>
      <c r="CH111" s="523"/>
      <c r="CI111" s="523"/>
      <c r="CJ111" s="523"/>
      <c r="CK111" s="524"/>
      <c r="CL111" s="522" t="s">
        <v>197</v>
      </c>
      <c r="CM111" s="523"/>
      <c r="CN111" s="523"/>
      <c r="CO111" s="523"/>
      <c r="CP111" s="523"/>
      <c r="CQ111" s="523"/>
      <c r="CR111" s="523"/>
      <c r="CS111" s="523"/>
      <c r="CT111" s="523"/>
      <c r="CU111" s="523"/>
      <c r="CV111" s="523"/>
      <c r="CW111" s="523"/>
      <c r="CX111" s="523"/>
      <c r="CY111" s="523"/>
      <c r="CZ111" s="523"/>
      <c r="DA111" s="524"/>
    </row>
    <row r="112" spans="1:105" s="40" customFormat="1" ht="12.75">
      <c r="A112" s="326">
        <v>1</v>
      </c>
      <c r="B112" s="326"/>
      <c r="C112" s="326"/>
      <c r="D112" s="326"/>
      <c r="E112" s="326"/>
      <c r="F112" s="326"/>
      <c r="G112" s="326"/>
      <c r="H112" s="326">
        <v>2</v>
      </c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>
        <v>4</v>
      </c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>
        <v>5</v>
      </c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>
        <v>6</v>
      </c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>
        <v>6</v>
      </c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</row>
    <row r="113" spans="1:105" s="41" customFormat="1" ht="15" customHeight="1">
      <c r="A113" s="321"/>
      <c r="B113" s="321"/>
      <c r="C113" s="321"/>
      <c r="D113" s="321"/>
      <c r="E113" s="321"/>
      <c r="F113" s="321"/>
      <c r="G113" s="321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22"/>
      <c r="BQ113" s="322"/>
      <c r="BR113" s="322"/>
      <c r="BS113" s="322"/>
      <c r="BT113" s="322"/>
      <c r="BU113" s="322"/>
      <c r="BV113" s="322"/>
      <c r="BW113" s="322"/>
      <c r="BX113" s="322"/>
      <c r="BY113" s="322"/>
      <c r="BZ113" s="322"/>
      <c r="CA113" s="322"/>
      <c r="CB113" s="322"/>
      <c r="CC113" s="322"/>
      <c r="CD113" s="322"/>
      <c r="CE113" s="322"/>
      <c r="CF113" s="322"/>
      <c r="CG113" s="322"/>
      <c r="CH113" s="322"/>
      <c r="CI113" s="322"/>
      <c r="CJ113" s="322"/>
      <c r="CK113" s="322"/>
      <c r="CL113" s="322"/>
      <c r="CM113" s="322"/>
      <c r="CN113" s="322"/>
      <c r="CO113" s="322"/>
      <c r="CP113" s="322"/>
      <c r="CQ113" s="322"/>
      <c r="CR113" s="322"/>
      <c r="CS113" s="322"/>
      <c r="CT113" s="322"/>
      <c r="CU113" s="322"/>
      <c r="CV113" s="322"/>
      <c r="CW113" s="322"/>
      <c r="CX113" s="322"/>
      <c r="CY113" s="322"/>
      <c r="CZ113" s="322"/>
      <c r="DA113" s="322"/>
    </row>
    <row r="114" spans="1:105" s="41" customFormat="1" ht="15" customHeight="1">
      <c r="A114" s="321"/>
      <c r="B114" s="321"/>
      <c r="C114" s="321"/>
      <c r="D114" s="321"/>
      <c r="E114" s="321"/>
      <c r="F114" s="321"/>
      <c r="G114" s="321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322"/>
      <c r="AQ114" s="322"/>
      <c r="AR114" s="322"/>
      <c r="AS114" s="322"/>
      <c r="AT114" s="322"/>
      <c r="AU114" s="322"/>
      <c r="AV114" s="322"/>
      <c r="AW114" s="322"/>
      <c r="AX114" s="322"/>
      <c r="AY114" s="322"/>
      <c r="AZ114" s="322"/>
      <c r="BA114" s="322"/>
      <c r="BB114" s="322"/>
      <c r="BC114" s="322"/>
      <c r="BD114" s="322"/>
      <c r="BE114" s="322"/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2"/>
      <c r="BQ114" s="322"/>
      <c r="BR114" s="322"/>
      <c r="BS114" s="322"/>
      <c r="BT114" s="322"/>
      <c r="BU114" s="322"/>
      <c r="BV114" s="322"/>
      <c r="BW114" s="322"/>
      <c r="BX114" s="322"/>
      <c r="BY114" s="322"/>
      <c r="BZ114" s="322"/>
      <c r="CA114" s="322"/>
      <c r="CB114" s="322"/>
      <c r="CC114" s="322"/>
      <c r="CD114" s="322"/>
      <c r="CE114" s="322"/>
      <c r="CF114" s="322"/>
      <c r="CG114" s="322"/>
      <c r="CH114" s="322"/>
      <c r="CI114" s="322"/>
      <c r="CJ114" s="322"/>
      <c r="CK114" s="322"/>
      <c r="CL114" s="322"/>
      <c r="CM114" s="322"/>
      <c r="CN114" s="322"/>
      <c r="CO114" s="322"/>
      <c r="CP114" s="322"/>
      <c r="CQ114" s="322"/>
      <c r="CR114" s="322"/>
      <c r="CS114" s="322"/>
      <c r="CT114" s="322"/>
      <c r="CU114" s="322"/>
      <c r="CV114" s="322"/>
      <c r="CW114" s="322"/>
      <c r="CX114" s="322"/>
      <c r="CY114" s="322"/>
      <c r="CZ114" s="322"/>
      <c r="DA114" s="322"/>
    </row>
    <row r="115" spans="1:105" s="41" customFormat="1" ht="15" customHeight="1">
      <c r="A115" s="321"/>
      <c r="B115" s="321"/>
      <c r="C115" s="321"/>
      <c r="D115" s="321"/>
      <c r="E115" s="321"/>
      <c r="F115" s="321"/>
      <c r="G115" s="321"/>
      <c r="H115" s="518" t="s">
        <v>155</v>
      </c>
      <c r="I115" s="497"/>
      <c r="J115" s="49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8"/>
      <c r="AP115" s="322" t="s">
        <v>139</v>
      </c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22" t="s">
        <v>139</v>
      </c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 t="s">
        <v>139</v>
      </c>
      <c r="BW115" s="322"/>
      <c r="BX115" s="322"/>
      <c r="BY115" s="322"/>
      <c r="BZ115" s="322"/>
      <c r="CA115" s="322"/>
      <c r="CB115" s="322"/>
      <c r="CC115" s="322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322"/>
      <c r="CS115" s="322"/>
      <c r="CT115" s="322"/>
      <c r="CU115" s="322"/>
      <c r="CV115" s="322"/>
      <c r="CW115" s="322"/>
      <c r="CX115" s="322"/>
      <c r="CY115" s="322"/>
      <c r="CZ115" s="322"/>
      <c r="DA115" s="322"/>
    </row>
    <row r="117" spans="1:105" s="37" customFormat="1" ht="14.25">
      <c r="A117" s="316" t="s">
        <v>198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316"/>
      <c r="AV117" s="316"/>
      <c r="AW117" s="316"/>
      <c r="AX117" s="316"/>
      <c r="AY117" s="316"/>
      <c r="AZ117" s="316"/>
      <c r="BA117" s="316"/>
      <c r="BB117" s="316"/>
      <c r="BC117" s="316"/>
      <c r="BD117" s="316"/>
      <c r="BE117" s="316"/>
      <c r="BF117" s="316"/>
      <c r="BG117" s="316"/>
      <c r="BH117" s="316"/>
      <c r="BI117" s="316"/>
      <c r="BJ117" s="316"/>
      <c r="BK117" s="316"/>
      <c r="BL117" s="316"/>
      <c r="BM117" s="316"/>
      <c r="BN117" s="316"/>
      <c r="BO117" s="316"/>
      <c r="BP117" s="316"/>
      <c r="BQ117" s="316"/>
      <c r="BR117" s="316"/>
      <c r="BS117" s="316"/>
      <c r="BT117" s="316"/>
      <c r="BU117" s="316"/>
      <c r="BV117" s="316"/>
      <c r="BW117" s="316"/>
      <c r="BX117" s="316"/>
      <c r="BY117" s="316"/>
      <c r="BZ117" s="316"/>
      <c r="CA117" s="316"/>
      <c r="CB117" s="316"/>
      <c r="CC117" s="316"/>
      <c r="CD117" s="316"/>
      <c r="CE117" s="316"/>
      <c r="CF117" s="316"/>
      <c r="CG117" s="316"/>
      <c r="CH117" s="316"/>
      <c r="CI117" s="316"/>
      <c r="CJ117" s="316"/>
      <c r="CK117" s="316"/>
      <c r="CL117" s="316"/>
      <c r="CM117" s="316"/>
      <c r="CN117" s="316"/>
      <c r="CO117" s="316"/>
      <c r="CP117" s="316"/>
      <c r="CQ117" s="316"/>
      <c r="CR117" s="316"/>
      <c r="CS117" s="316"/>
      <c r="CT117" s="316"/>
      <c r="CU117" s="316"/>
      <c r="CV117" s="316"/>
      <c r="CW117" s="316"/>
      <c r="CX117" s="316"/>
      <c r="CY117" s="316"/>
      <c r="CZ117" s="316"/>
      <c r="DA117" s="316"/>
    </row>
    <row r="118" ht="10.5" customHeight="1"/>
    <row r="119" spans="1:105" s="39" customFormat="1" ht="45" customHeight="1">
      <c r="A119" s="323" t="s">
        <v>154</v>
      </c>
      <c r="B119" s="324"/>
      <c r="C119" s="324"/>
      <c r="D119" s="324"/>
      <c r="E119" s="324"/>
      <c r="F119" s="324"/>
      <c r="G119" s="325"/>
      <c r="H119" s="323" t="s">
        <v>4</v>
      </c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5"/>
      <c r="BD119" s="323" t="s">
        <v>59</v>
      </c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  <c r="BO119" s="324"/>
      <c r="BP119" s="324"/>
      <c r="BQ119" s="324"/>
      <c r="BR119" s="324"/>
      <c r="BS119" s="325"/>
      <c r="BT119" s="323" t="s">
        <v>199</v>
      </c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5"/>
      <c r="CJ119" s="323" t="s">
        <v>200</v>
      </c>
      <c r="CK119" s="324"/>
      <c r="CL119" s="324"/>
      <c r="CM119" s="324"/>
      <c r="CN119" s="324"/>
      <c r="CO119" s="324"/>
      <c r="CP119" s="324"/>
      <c r="CQ119" s="324"/>
      <c r="CR119" s="324"/>
      <c r="CS119" s="324"/>
      <c r="CT119" s="324"/>
      <c r="CU119" s="324"/>
      <c r="CV119" s="324"/>
      <c r="CW119" s="324"/>
      <c r="CX119" s="324"/>
      <c r="CY119" s="324"/>
      <c r="CZ119" s="324"/>
      <c r="DA119" s="325"/>
    </row>
    <row r="120" spans="1:105" s="40" customFormat="1" ht="12.75">
      <c r="A120" s="326">
        <v>1</v>
      </c>
      <c r="B120" s="326"/>
      <c r="C120" s="326"/>
      <c r="D120" s="326"/>
      <c r="E120" s="326"/>
      <c r="F120" s="326"/>
      <c r="G120" s="326"/>
      <c r="H120" s="326">
        <v>2</v>
      </c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>
        <v>4</v>
      </c>
      <c r="BE120" s="326"/>
      <c r="BF120" s="326"/>
      <c r="BG120" s="326"/>
      <c r="BH120" s="326"/>
      <c r="BI120" s="326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>
        <v>5</v>
      </c>
      <c r="BU120" s="326"/>
      <c r="BV120" s="326"/>
      <c r="BW120" s="326"/>
      <c r="BX120" s="326"/>
      <c r="BY120" s="326"/>
      <c r="BZ120" s="326"/>
      <c r="CA120" s="326"/>
      <c r="CB120" s="326"/>
      <c r="CC120" s="326"/>
      <c r="CD120" s="326"/>
      <c r="CE120" s="326"/>
      <c r="CF120" s="326"/>
      <c r="CG120" s="326"/>
      <c r="CH120" s="326"/>
      <c r="CI120" s="326"/>
      <c r="CJ120" s="326">
        <v>6</v>
      </c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</row>
    <row r="121" spans="1:105" s="41" customFormat="1" ht="15" customHeight="1">
      <c r="A121" s="321"/>
      <c r="B121" s="321"/>
      <c r="C121" s="321"/>
      <c r="D121" s="321"/>
      <c r="E121" s="321"/>
      <c r="F121" s="321"/>
      <c r="G121" s="321"/>
      <c r="H121" s="496"/>
      <c r="I121" s="496"/>
      <c r="J121" s="496"/>
      <c r="K121" s="496"/>
      <c r="L121" s="496"/>
      <c r="M121" s="496"/>
      <c r="N121" s="496"/>
      <c r="O121" s="496"/>
      <c r="P121" s="496"/>
      <c r="Q121" s="496"/>
      <c r="R121" s="496"/>
      <c r="S121" s="496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6"/>
      <c r="AL121" s="496"/>
      <c r="AM121" s="496"/>
      <c r="AN121" s="496"/>
      <c r="AO121" s="496"/>
      <c r="AP121" s="496"/>
      <c r="AQ121" s="496"/>
      <c r="AR121" s="496"/>
      <c r="AS121" s="496"/>
      <c r="AT121" s="496"/>
      <c r="AU121" s="496"/>
      <c r="AV121" s="496"/>
      <c r="AW121" s="496"/>
      <c r="AX121" s="496"/>
      <c r="AY121" s="496"/>
      <c r="AZ121" s="496"/>
      <c r="BA121" s="496"/>
      <c r="BB121" s="496"/>
      <c r="BC121" s="496"/>
      <c r="BD121" s="322"/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/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  <c r="CR121" s="322"/>
      <c r="CS121" s="322"/>
      <c r="CT121" s="322"/>
      <c r="CU121" s="322"/>
      <c r="CV121" s="322"/>
      <c r="CW121" s="322"/>
      <c r="CX121" s="322"/>
      <c r="CY121" s="322"/>
      <c r="CZ121" s="322"/>
      <c r="DA121" s="322"/>
    </row>
    <row r="122" spans="1:105" s="41" customFormat="1" ht="15" customHeight="1">
      <c r="A122" s="321"/>
      <c r="B122" s="321"/>
      <c r="C122" s="321"/>
      <c r="D122" s="321"/>
      <c r="E122" s="321"/>
      <c r="F122" s="321"/>
      <c r="G122" s="321"/>
      <c r="H122" s="496"/>
      <c r="I122" s="496"/>
      <c r="J122" s="496"/>
      <c r="K122" s="496"/>
      <c r="L122" s="496"/>
      <c r="M122" s="496"/>
      <c r="N122" s="496"/>
      <c r="O122" s="496"/>
      <c r="P122" s="496"/>
      <c r="Q122" s="496"/>
      <c r="R122" s="496"/>
      <c r="S122" s="496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496"/>
      <c r="AM122" s="496"/>
      <c r="AN122" s="496"/>
      <c r="AO122" s="496"/>
      <c r="AP122" s="496"/>
      <c r="AQ122" s="496"/>
      <c r="AR122" s="496"/>
      <c r="AS122" s="496"/>
      <c r="AT122" s="496"/>
      <c r="AU122" s="496"/>
      <c r="AV122" s="496"/>
      <c r="AW122" s="496"/>
      <c r="AX122" s="496"/>
      <c r="AY122" s="496"/>
      <c r="AZ122" s="496"/>
      <c r="BA122" s="496"/>
      <c r="BB122" s="496"/>
      <c r="BC122" s="496"/>
      <c r="BD122" s="322"/>
      <c r="BE122" s="322"/>
      <c r="BF122" s="322"/>
      <c r="BG122" s="322"/>
      <c r="BH122" s="322"/>
      <c r="BI122" s="322"/>
      <c r="BJ122" s="322"/>
      <c r="BK122" s="322"/>
      <c r="BL122" s="322"/>
      <c r="BM122" s="322"/>
      <c r="BN122" s="322"/>
      <c r="BO122" s="322"/>
      <c r="BP122" s="322"/>
      <c r="BQ122" s="322"/>
      <c r="BR122" s="322"/>
      <c r="BS122" s="322"/>
      <c r="BT122" s="322"/>
      <c r="BU122" s="322"/>
      <c r="BV122" s="322"/>
      <c r="BW122" s="322"/>
      <c r="BX122" s="322"/>
      <c r="BY122" s="322"/>
      <c r="BZ122" s="322"/>
      <c r="CA122" s="322"/>
      <c r="CB122" s="322"/>
      <c r="CC122" s="322"/>
      <c r="CD122" s="322"/>
      <c r="CE122" s="322"/>
      <c r="CF122" s="322"/>
      <c r="CG122" s="322"/>
      <c r="CH122" s="322"/>
      <c r="CI122" s="322"/>
      <c r="CJ122" s="322"/>
      <c r="CK122" s="322"/>
      <c r="CL122" s="322"/>
      <c r="CM122" s="322"/>
      <c r="CN122" s="322"/>
      <c r="CO122" s="322"/>
      <c r="CP122" s="322"/>
      <c r="CQ122" s="322"/>
      <c r="CR122" s="322"/>
      <c r="CS122" s="322"/>
      <c r="CT122" s="322"/>
      <c r="CU122" s="322"/>
      <c r="CV122" s="322"/>
      <c r="CW122" s="322"/>
      <c r="CX122" s="322"/>
      <c r="CY122" s="322"/>
      <c r="CZ122" s="322"/>
      <c r="DA122" s="322"/>
    </row>
    <row r="123" spans="1:105" s="41" customFormat="1" ht="15" customHeight="1">
      <c r="A123" s="321"/>
      <c r="B123" s="321"/>
      <c r="C123" s="321"/>
      <c r="D123" s="321"/>
      <c r="E123" s="321"/>
      <c r="F123" s="321"/>
      <c r="G123" s="321"/>
      <c r="H123" s="497" t="s">
        <v>155</v>
      </c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  <c r="BA123" s="497"/>
      <c r="BB123" s="497"/>
      <c r="BC123" s="498"/>
      <c r="BD123" s="322" t="s">
        <v>139</v>
      </c>
      <c r="BE123" s="322"/>
      <c r="BF123" s="322"/>
      <c r="BG123" s="322"/>
      <c r="BH123" s="322"/>
      <c r="BI123" s="322"/>
      <c r="BJ123" s="322"/>
      <c r="BK123" s="322"/>
      <c r="BL123" s="322"/>
      <c r="BM123" s="322"/>
      <c r="BN123" s="322"/>
      <c r="BO123" s="322"/>
      <c r="BP123" s="322"/>
      <c r="BQ123" s="322"/>
      <c r="BR123" s="322"/>
      <c r="BS123" s="322"/>
      <c r="BT123" s="322" t="s">
        <v>139</v>
      </c>
      <c r="BU123" s="322"/>
      <c r="BV123" s="322"/>
      <c r="BW123" s="322"/>
      <c r="BX123" s="322"/>
      <c r="BY123" s="322"/>
      <c r="BZ123" s="322"/>
      <c r="CA123" s="322"/>
      <c r="CB123" s="322"/>
      <c r="CC123" s="322"/>
      <c r="CD123" s="322"/>
      <c r="CE123" s="322"/>
      <c r="CF123" s="322"/>
      <c r="CG123" s="322"/>
      <c r="CH123" s="322"/>
      <c r="CI123" s="322"/>
      <c r="CJ123" s="322" t="s">
        <v>139</v>
      </c>
      <c r="CK123" s="322"/>
      <c r="CL123" s="322"/>
      <c r="CM123" s="322"/>
      <c r="CN123" s="322"/>
      <c r="CO123" s="322"/>
      <c r="CP123" s="322"/>
      <c r="CQ123" s="322"/>
      <c r="CR123" s="322"/>
      <c r="CS123" s="322"/>
      <c r="CT123" s="322"/>
      <c r="CU123" s="322"/>
      <c r="CV123" s="322"/>
      <c r="CW123" s="322"/>
      <c r="CX123" s="322"/>
      <c r="CY123" s="322"/>
      <c r="CZ123" s="322"/>
      <c r="DA123" s="322"/>
    </row>
    <row r="125" spans="1:105" s="37" customFormat="1" ht="14.25">
      <c r="A125" s="316" t="s">
        <v>201</v>
      </c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D125" s="316"/>
      <c r="BE125" s="316"/>
      <c r="BF125" s="316"/>
      <c r="BG125" s="316"/>
      <c r="BH125" s="316"/>
      <c r="BI125" s="316"/>
      <c r="BJ125" s="316"/>
      <c r="BK125" s="316"/>
      <c r="BL125" s="316"/>
      <c r="BM125" s="316"/>
      <c r="BN125" s="316"/>
      <c r="BO125" s="316"/>
      <c r="BP125" s="316"/>
      <c r="BQ125" s="316"/>
      <c r="BR125" s="316"/>
      <c r="BS125" s="316"/>
      <c r="BT125" s="316"/>
      <c r="BU125" s="316"/>
      <c r="BV125" s="316"/>
      <c r="BW125" s="316"/>
      <c r="BX125" s="316"/>
      <c r="BY125" s="316"/>
      <c r="BZ125" s="316"/>
      <c r="CA125" s="316"/>
      <c r="CB125" s="316"/>
      <c r="CC125" s="316"/>
      <c r="CD125" s="316"/>
      <c r="CE125" s="316"/>
      <c r="CF125" s="316"/>
      <c r="CG125" s="316"/>
      <c r="CH125" s="316"/>
      <c r="CI125" s="316"/>
      <c r="CJ125" s="316"/>
      <c r="CK125" s="316"/>
      <c r="CL125" s="316"/>
      <c r="CM125" s="316"/>
      <c r="CN125" s="316"/>
      <c r="CO125" s="316"/>
      <c r="CP125" s="316"/>
      <c r="CQ125" s="316"/>
      <c r="CR125" s="316"/>
      <c r="CS125" s="316"/>
      <c r="CT125" s="316"/>
      <c r="CU125" s="316"/>
      <c r="CV125" s="316"/>
      <c r="CW125" s="316"/>
      <c r="CX125" s="316"/>
      <c r="CY125" s="316"/>
      <c r="CZ125" s="316"/>
      <c r="DA125" s="316"/>
    </row>
    <row r="126" ht="10.5" customHeight="1"/>
    <row r="127" spans="1:105" s="39" customFormat="1" ht="45" customHeight="1">
      <c r="A127" s="323" t="s">
        <v>154</v>
      </c>
      <c r="B127" s="324"/>
      <c r="C127" s="324"/>
      <c r="D127" s="324"/>
      <c r="E127" s="324"/>
      <c r="F127" s="324"/>
      <c r="G127" s="325"/>
      <c r="H127" s="323" t="s">
        <v>42</v>
      </c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5"/>
      <c r="BD127" s="323" t="s">
        <v>60</v>
      </c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5"/>
      <c r="BT127" s="323" t="s">
        <v>202</v>
      </c>
      <c r="BU127" s="324"/>
      <c r="BV127" s="324"/>
      <c r="BW127" s="324"/>
      <c r="BX127" s="324"/>
      <c r="BY127" s="324"/>
      <c r="BZ127" s="324"/>
      <c r="CA127" s="324"/>
      <c r="CB127" s="324"/>
      <c r="CC127" s="324"/>
      <c r="CD127" s="324"/>
      <c r="CE127" s="324"/>
      <c r="CF127" s="324"/>
      <c r="CG127" s="324"/>
      <c r="CH127" s="324"/>
      <c r="CI127" s="325"/>
      <c r="CJ127" s="323" t="s">
        <v>203</v>
      </c>
      <c r="CK127" s="324"/>
      <c r="CL127" s="324"/>
      <c r="CM127" s="324"/>
      <c r="CN127" s="324"/>
      <c r="CO127" s="324"/>
      <c r="CP127" s="324"/>
      <c r="CQ127" s="324"/>
      <c r="CR127" s="324"/>
      <c r="CS127" s="324"/>
      <c r="CT127" s="324"/>
      <c r="CU127" s="324"/>
      <c r="CV127" s="324"/>
      <c r="CW127" s="324"/>
      <c r="CX127" s="324"/>
      <c r="CY127" s="324"/>
      <c r="CZ127" s="324"/>
      <c r="DA127" s="325"/>
    </row>
    <row r="128" spans="1:105" s="40" customFormat="1" ht="12.75">
      <c r="A128" s="326">
        <v>1</v>
      </c>
      <c r="B128" s="326"/>
      <c r="C128" s="326"/>
      <c r="D128" s="326"/>
      <c r="E128" s="326"/>
      <c r="F128" s="326"/>
      <c r="G128" s="326"/>
      <c r="H128" s="326">
        <v>2</v>
      </c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  <c r="AF128" s="326"/>
      <c r="AG128" s="326"/>
      <c r="AH128" s="326"/>
      <c r="AI128" s="326"/>
      <c r="AJ128" s="326"/>
      <c r="AK128" s="326"/>
      <c r="AL128" s="326"/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>
        <v>3</v>
      </c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>
        <v>4</v>
      </c>
      <c r="BU128" s="326"/>
      <c r="BV128" s="326"/>
      <c r="BW128" s="326"/>
      <c r="BX128" s="326"/>
      <c r="BY128" s="326"/>
      <c r="BZ128" s="326"/>
      <c r="CA128" s="326"/>
      <c r="CB128" s="326"/>
      <c r="CC128" s="326"/>
      <c r="CD128" s="326"/>
      <c r="CE128" s="326"/>
      <c r="CF128" s="326"/>
      <c r="CG128" s="326"/>
      <c r="CH128" s="326"/>
      <c r="CI128" s="326"/>
      <c r="CJ128" s="326">
        <v>5</v>
      </c>
      <c r="CK128" s="326"/>
      <c r="CL128" s="326"/>
      <c r="CM128" s="326"/>
      <c r="CN128" s="326"/>
      <c r="CO128" s="326"/>
      <c r="CP128" s="326"/>
      <c r="CQ128" s="326"/>
      <c r="CR128" s="326"/>
      <c r="CS128" s="326"/>
      <c r="CT128" s="326"/>
      <c r="CU128" s="326"/>
      <c r="CV128" s="326"/>
      <c r="CW128" s="326"/>
      <c r="CX128" s="326"/>
      <c r="CY128" s="326"/>
      <c r="CZ128" s="326"/>
      <c r="DA128" s="326"/>
    </row>
    <row r="129" spans="1:105" s="41" customFormat="1" ht="15" customHeight="1">
      <c r="A129" s="321"/>
      <c r="B129" s="321"/>
      <c r="C129" s="321"/>
      <c r="D129" s="321"/>
      <c r="E129" s="321"/>
      <c r="F129" s="321"/>
      <c r="G129" s="321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96"/>
      <c r="X129" s="496"/>
      <c r="Y129" s="496"/>
      <c r="Z129" s="496"/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322"/>
      <c r="BE129" s="322"/>
      <c r="BF129" s="322"/>
      <c r="BG129" s="322"/>
      <c r="BH129" s="322"/>
      <c r="BI129" s="322"/>
      <c r="BJ129" s="322"/>
      <c r="BK129" s="322"/>
      <c r="BL129" s="322"/>
      <c r="BM129" s="322"/>
      <c r="BN129" s="322"/>
      <c r="BO129" s="322"/>
      <c r="BP129" s="322"/>
      <c r="BQ129" s="322"/>
      <c r="BR129" s="322"/>
      <c r="BS129" s="322"/>
      <c r="BT129" s="322"/>
      <c r="BU129" s="322"/>
      <c r="BV129" s="322"/>
      <c r="BW129" s="322"/>
      <c r="BX129" s="322"/>
      <c r="BY129" s="322"/>
      <c r="BZ129" s="322"/>
      <c r="CA129" s="322"/>
      <c r="CB129" s="322"/>
      <c r="CC129" s="322"/>
      <c r="CD129" s="322"/>
      <c r="CE129" s="322"/>
      <c r="CF129" s="322"/>
      <c r="CG129" s="322"/>
      <c r="CH129" s="322"/>
      <c r="CI129" s="322"/>
      <c r="CJ129" s="322"/>
      <c r="CK129" s="322"/>
      <c r="CL129" s="322"/>
      <c r="CM129" s="322"/>
      <c r="CN129" s="322"/>
      <c r="CO129" s="322"/>
      <c r="CP129" s="322"/>
      <c r="CQ129" s="322"/>
      <c r="CR129" s="322"/>
      <c r="CS129" s="322"/>
      <c r="CT129" s="322"/>
      <c r="CU129" s="322"/>
      <c r="CV129" s="322"/>
      <c r="CW129" s="322"/>
      <c r="CX129" s="322"/>
      <c r="CY129" s="322"/>
      <c r="CZ129" s="322"/>
      <c r="DA129" s="322"/>
    </row>
    <row r="130" spans="1:105" s="41" customFormat="1" ht="15" customHeight="1">
      <c r="A130" s="321"/>
      <c r="B130" s="321"/>
      <c r="C130" s="321"/>
      <c r="D130" s="321"/>
      <c r="E130" s="321"/>
      <c r="F130" s="321"/>
      <c r="G130" s="321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6"/>
      <c r="AC130" s="496"/>
      <c r="AD130" s="496"/>
      <c r="AE130" s="496"/>
      <c r="AF130" s="496"/>
      <c r="AG130" s="496"/>
      <c r="AH130" s="496"/>
      <c r="AI130" s="496"/>
      <c r="AJ130" s="496"/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496"/>
      <c r="BD130" s="322"/>
      <c r="BE130" s="322"/>
      <c r="BF130" s="322"/>
      <c r="BG130" s="322"/>
      <c r="BH130" s="322"/>
      <c r="BI130" s="322"/>
      <c r="BJ130" s="322"/>
      <c r="BK130" s="322"/>
      <c r="BL130" s="322"/>
      <c r="BM130" s="322"/>
      <c r="BN130" s="322"/>
      <c r="BO130" s="322"/>
      <c r="BP130" s="322"/>
      <c r="BQ130" s="322"/>
      <c r="BR130" s="322"/>
      <c r="BS130" s="322"/>
      <c r="BT130" s="322"/>
      <c r="BU130" s="322"/>
      <c r="BV130" s="322"/>
      <c r="BW130" s="322"/>
      <c r="BX130" s="322"/>
      <c r="BY130" s="322"/>
      <c r="BZ130" s="322"/>
      <c r="CA130" s="322"/>
      <c r="CB130" s="322"/>
      <c r="CC130" s="322"/>
      <c r="CD130" s="322"/>
      <c r="CE130" s="322"/>
      <c r="CF130" s="322"/>
      <c r="CG130" s="322"/>
      <c r="CH130" s="322"/>
      <c r="CI130" s="322"/>
      <c r="CJ130" s="322"/>
      <c r="CK130" s="322"/>
      <c r="CL130" s="322"/>
      <c r="CM130" s="322"/>
      <c r="CN130" s="322"/>
      <c r="CO130" s="322"/>
      <c r="CP130" s="322"/>
      <c r="CQ130" s="322"/>
      <c r="CR130" s="322"/>
      <c r="CS130" s="322"/>
      <c r="CT130" s="322"/>
      <c r="CU130" s="322"/>
      <c r="CV130" s="322"/>
      <c r="CW130" s="322"/>
      <c r="CX130" s="322"/>
      <c r="CY130" s="322"/>
      <c r="CZ130" s="322"/>
      <c r="DA130" s="322"/>
    </row>
    <row r="131" spans="1:105" s="41" customFormat="1" ht="15" customHeight="1">
      <c r="A131" s="321"/>
      <c r="B131" s="321"/>
      <c r="C131" s="321"/>
      <c r="D131" s="321"/>
      <c r="E131" s="321"/>
      <c r="F131" s="321"/>
      <c r="G131" s="321"/>
      <c r="H131" s="497" t="s">
        <v>155</v>
      </c>
      <c r="I131" s="497"/>
      <c r="J131" s="497"/>
      <c r="K131" s="497"/>
      <c r="L131" s="497"/>
      <c r="M131" s="497"/>
      <c r="N131" s="497"/>
      <c r="O131" s="497"/>
      <c r="P131" s="497"/>
      <c r="Q131" s="497"/>
      <c r="R131" s="497"/>
      <c r="S131" s="497"/>
      <c r="T131" s="497"/>
      <c r="U131" s="497"/>
      <c r="V131" s="497"/>
      <c r="W131" s="497"/>
      <c r="X131" s="497"/>
      <c r="Y131" s="497"/>
      <c r="Z131" s="497"/>
      <c r="AA131" s="497"/>
      <c r="AB131" s="497"/>
      <c r="AC131" s="497"/>
      <c r="AD131" s="497"/>
      <c r="AE131" s="497"/>
      <c r="AF131" s="497"/>
      <c r="AG131" s="497"/>
      <c r="AH131" s="497"/>
      <c r="AI131" s="497"/>
      <c r="AJ131" s="497"/>
      <c r="AK131" s="497"/>
      <c r="AL131" s="497"/>
      <c r="AM131" s="497"/>
      <c r="AN131" s="497"/>
      <c r="AO131" s="497"/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  <c r="BA131" s="497"/>
      <c r="BB131" s="497"/>
      <c r="BC131" s="498"/>
      <c r="BD131" s="322" t="s">
        <v>139</v>
      </c>
      <c r="BE131" s="322"/>
      <c r="BF131" s="322"/>
      <c r="BG131" s="322"/>
      <c r="BH131" s="322"/>
      <c r="BI131" s="322"/>
      <c r="BJ131" s="322"/>
      <c r="BK131" s="322"/>
      <c r="BL131" s="322"/>
      <c r="BM131" s="322"/>
      <c r="BN131" s="322"/>
      <c r="BO131" s="322"/>
      <c r="BP131" s="322"/>
      <c r="BQ131" s="322"/>
      <c r="BR131" s="322"/>
      <c r="BS131" s="322"/>
      <c r="BT131" s="322" t="s">
        <v>139</v>
      </c>
      <c r="BU131" s="322"/>
      <c r="BV131" s="322"/>
      <c r="BW131" s="322"/>
      <c r="BX131" s="322"/>
      <c r="BY131" s="322"/>
      <c r="BZ131" s="322"/>
      <c r="CA131" s="322"/>
      <c r="CB131" s="322"/>
      <c r="CC131" s="322"/>
      <c r="CD131" s="322"/>
      <c r="CE131" s="322"/>
      <c r="CF131" s="322"/>
      <c r="CG131" s="322"/>
      <c r="CH131" s="322"/>
      <c r="CI131" s="322"/>
      <c r="CJ131" s="322"/>
      <c r="CK131" s="322"/>
      <c r="CL131" s="322"/>
      <c r="CM131" s="322"/>
      <c r="CN131" s="322"/>
      <c r="CO131" s="322"/>
      <c r="CP131" s="322"/>
      <c r="CQ131" s="322"/>
      <c r="CR131" s="322"/>
      <c r="CS131" s="322"/>
      <c r="CT131" s="322"/>
      <c r="CU131" s="322"/>
      <c r="CV131" s="322"/>
      <c r="CW131" s="322"/>
      <c r="CX131" s="322"/>
      <c r="CY131" s="322"/>
      <c r="CZ131" s="322"/>
      <c r="DA131" s="322"/>
    </row>
    <row r="133" spans="1:105" s="37" customFormat="1" ht="14.25">
      <c r="A133" s="316" t="s">
        <v>204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D133" s="316"/>
      <c r="BE133" s="316"/>
      <c r="BF133" s="316"/>
      <c r="BG133" s="316"/>
      <c r="BH133" s="316"/>
      <c r="BI133" s="316"/>
      <c r="BJ133" s="316"/>
      <c r="BK133" s="316"/>
      <c r="BL133" s="316"/>
      <c r="BM133" s="316"/>
      <c r="BN133" s="316"/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  <c r="CA133" s="316"/>
      <c r="CB133" s="316"/>
      <c r="CC133" s="316"/>
      <c r="CD133" s="316"/>
      <c r="CE133" s="316"/>
      <c r="CF133" s="316"/>
      <c r="CG133" s="316"/>
      <c r="CH133" s="316"/>
      <c r="CI133" s="316"/>
      <c r="CJ133" s="316"/>
      <c r="CK133" s="316"/>
      <c r="CL133" s="316"/>
      <c r="CM133" s="316"/>
      <c r="CN133" s="316"/>
      <c r="CO133" s="316"/>
      <c r="CP133" s="316"/>
      <c r="CQ133" s="316"/>
      <c r="CR133" s="316"/>
      <c r="CS133" s="316"/>
      <c r="CT133" s="316"/>
      <c r="CU133" s="316"/>
      <c r="CV133" s="316"/>
      <c r="CW133" s="316"/>
      <c r="CX133" s="316"/>
      <c r="CY133" s="316"/>
      <c r="CZ133" s="316"/>
      <c r="DA133" s="316"/>
    </row>
    <row r="134" ht="10.5" customHeight="1"/>
    <row r="135" spans="1:105" ht="30" customHeight="1">
      <c r="A135" s="323" t="s">
        <v>154</v>
      </c>
      <c r="B135" s="324"/>
      <c r="C135" s="324"/>
      <c r="D135" s="324"/>
      <c r="E135" s="324"/>
      <c r="F135" s="324"/>
      <c r="G135" s="325"/>
      <c r="H135" s="323" t="s">
        <v>42</v>
      </c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4"/>
      <c r="BF135" s="324"/>
      <c r="BG135" s="324"/>
      <c r="BH135" s="324"/>
      <c r="BI135" s="324"/>
      <c r="BJ135" s="324"/>
      <c r="BK135" s="324"/>
      <c r="BL135" s="324"/>
      <c r="BM135" s="324"/>
      <c r="BN135" s="324"/>
      <c r="BO135" s="324"/>
      <c r="BP135" s="324"/>
      <c r="BQ135" s="324"/>
      <c r="BR135" s="324"/>
      <c r="BS135" s="325"/>
      <c r="BT135" s="323" t="s">
        <v>61</v>
      </c>
      <c r="BU135" s="324"/>
      <c r="BV135" s="324"/>
      <c r="BW135" s="324"/>
      <c r="BX135" s="324"/>
      <c r="BY135" s="324"/>
      <c r="BZ135" s="324"/>
      <c r="CA135" s="324"/>
      <c r="CB135" s="324"/>
      <c r="CC135" s="324"/>
      <c r="CD135" s="324"/>
      <c r="CE135" s="324"/>
      <c r="CF135" s="324"/>
      <c r="CG135" s="324"/>
      <c r="CH135" s="324"/>
      <c r="CI135" s="325"/>
      <c r="CJ135" s="323" t="s">
        <v>205</v>
      </c>
      <c r="CK135" s="324"/>
      <c r="CL135" s="324"/>
      <c r="CM135" s="324"/>
      <c r="CN135" s="324"/>
      <c r="CO135" s="324"/>
      <c r="CP135" s="324"/>
      <c r="CQ135" s="324"/>
      <c r="CR135" s="324"/>
      <c r="CS135" s="324"/>
      <c r="CT135" s="324"/>
      <c r="CU135" s="324"/>
      <c r="CV135" s="324"/>
      <c r="CW135" s="324"/>
      <c r="CX135" s="324"/>
      <c r="CY135" s="324"/>
      <c r="CZ135" s="324"/>
      <c r="DA135" s="325"/>
    </row>
    <row r="136" spans="1:105" s="34" customFormat="1" ht="12.75">
      <c r="A136" s="326">
        <v>1</v>
      </c>
      <c r="B136" s="326"/>
      <c r="C136" s="326"/>
      <c r="D136" s="326"/>
      <c r="E136" s="326"/>
      <c r="F136" s="326"/>
      <c r="G136" s="326"/>
      <c r="H136" s="326">
        <v>2</v>
      </c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6"/>
      <c r="BA136" s="326"/>
      <c r="BB136" s="326"/>
      <c r="BC136" s="326"/>
      <c r="BD136" s="326"/>
      <c r="BE136" s="326"/>
      <c r="BF136" s="326"/>
      <c r="BG136" s="326"/>
      <c r="BH136" s="326"/>
      <c r="BI136" s="326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>
        <v>3</v>
      </c>
      <c r="BU136" s="326"/>
      <c r="BV136" s="326"/>
      <c r="BW136" s="326"/>
      <c r="BX136" s="326"/>
      <c r="BY136" s="326"/>
      <c r="BZ136" s="326"/>
      <c r="CA136" s="326"/>
      <c r="CB136" s="326"/>
      <c r="CC136" s="326"/>
      <c r="CD136" s="326"/>
      <c r="CE136" s="326"/>
      <c r="CF136" s="326"/>
      <c r="CG136" s="326"/>
      <c r="CH136" s="326"/>
      <c r="CI136" s="326"/>
      <c r="CJ136" s="326">
        <v>4</v>
      </c>
      <c r="CK136" s="326"/>
      <c r="CL136" s="326"/>
      <c r="CM136" s="326"/>
      <c r="CN136" s="326"/>
      <c r="CO136" s="326"/>
      <c r="CP136" s="326"/>
      <c r="CQ136" s="326"/>
      <c r="CR136" s="326"/>
      <c r="CS136" s="326"/>
      <c r="CT136" s="326"/>
      <c r="CU136" s="326"/>
      <c r="CV136" s="326"/>
      <c r="CW136" s="326"/>
      <c r="CX136" s="326"/>
      <c r="CY136" s="326"/>
      <c r="CZ136" s="326"/>
      <c r="DA136" s="326"/>
    </row>
    <row r="137" spans="1:105" ht="15" customHeight="1">
      <c r="A137" s="321"/>
      <c r="B137" s="321"/>
      <c r="C137" s="321"/>
      <c r="D137" s="321"/>
      <c r="E137" s="321"/>
      <c r="F137" s="321"/>
      <c r="G137" s="321"/>
      <c r="H137" s="318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  <c r="AN137" s="319"/>
      <c r="AO137" s="319"/>
      <c r="AP137" s="319"/>
      <c r="AQ137" s="319"/>
      <c r="AR137" s="319"/>
      <c r="AS137" s="319"/>
      <c r="AT137" s="319"/>
      <c r="AU137" s="319"/>
      <c r="AV137" s="319"/>
      <c r="AW137" s="319"/>
      <c r="AX137" s="319"/>
      <c r="AY137" s="319"/>
      <c r="AZ137" s="319"/>
      <c r="BA137" s="319"/>
      <c r="BB137" s="319"/>
      <c r="BC137" s="319"/>
      <c r="BD137" s="319"/>
      <c r="BE137" s="319"/>
      <c r="BF137" s="319"/>
      <c r="BG137" s="319"/>
      <c r="BH137" s="319"/>
      <c r="BI137" s="319"/>
      <c r="BJ137" s="319"/>
      <c r="BK137" s="319"/>
      <c r="BL137" s="319"/>
      <c r="BM137" s="319"/>
      <c r="BN137" s="319"/>
      <c r="BO137" s="319"/>
      <c r="BP137" s="319"/>
      <c r="BQ137" s="319"/>
      <c r="BR137" s="319"/>
      <c r="BS137" s="320"/>
      <c r="BT137" s="322"/>
      <c r="BU137" s="322"/>
      <c r="BV137" s="322"/>
      <c r="BW137" s="322"/>
      <c r="BX137" s="322"/>
      <c r="BY137" s="322"/>
      <c r="BZ137" s="322"/>
      <c r="CA137" s="322"/>
      <c r="CB137" s="322"/>
      <c r="CC137" s="322"/>
      <c r="CD137" s="322"/>
      <c r="CE137" s="322"/>
      <c r="CF137" s="322"/>
      <c r="CG137" s="322"/>
      <c r="CH137" s="322"/>
      <c r="CI137" s="322"/>
      <c r="CJ137" s="322"/>
      <c r="CK137" s="322"/>
      <c r="CL137" s="322"/>
      <c r="CM137" s="322"/>
      <c r="CN137" s="322"/>
      <c r="CO137" s="322"/>
      <c r="CP137" s="322"/>
      <c r="CQ137" s="322"/>
      <c r="CR137" s="322"/>
      <c r="CS137" s="322"/>
      <c r="CT137" s="322"/>
      <c r="CU137" s="322"/>
      <c r="CV137" s="322"/>
      <c r="CW137" s="322"/>
      <c r="CX137" s="322"/>
      <c r="CY137" s="322"/>
      <c r="CZ137" s="322"/>
      <c r="DA137" s="322"/>
    </row>
    <row r="138" spans="1:105" ht="15" customHeight="1">
      <c r="A138" s="321"/>
      <c r="B138" s="321"/>
      <c r="C138" s="321"/>
      <c r="D138" s="321"/>
      <c r="E138" s="321"/>
      <c r="F138" s="321"/>
      <c r="G138" s="321"/>
      <c r="H138" s="318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A138" s="319"/>
      <c r="BB138" s="319"/>
      <c r="BC138" s="319"/>
      <c r="BD138" s="319"/>
      <c r="BE138" s="319"/>
      <c r="BF138" s="319"/>
      <c r="BG138" s="319"/>
      <c r="BH138" s="319"/>
      <c r="BI138" s="319"/>
      <c r="BJ138" s="319"/>
      <c r="BK138" s="319"/>
      <c r="BL138" s="319"/>
      <c r="BM138" s="319"/>
      <c r="BN138" s="319"/>
      <c r="BO138" s="319"/>
      <c r="BP138" s="319"/>
      <c r="BQ138" s="319"/>
      <c r="BR138" s="319"/>
      <c r="BS138" s="320"/>
      <c r="BT138" s="322"/>
      <c r="BU138" s="322"/>
      <c r="BV138" s="322"/>
      <c r="BW138" s="322"/>
      <c r="BX138" s="322"/>
      <c r="BY138" s="322"/>
      <c r="BZ138" s="322"/>
      <c r="CA138" s="322"/>
      <c r="CB138" s="322"/>
      <c r="CC138" s="322"/>
      <c r="CD138" s="322"/>
      <c r="CE138" s="322"/>
      <c r="CF138" s="322"/>
      <c r="CG138" s="322"/>
      <c r="CH138" s="322"/>
      <c r="CI138" s="322"/>
      <c r="CJ138" s="322"/>
      <c r="CK138" s="322"/>
      <c r="CL138" s="322"/>
      <c r="CM138" s="322"/>
      <c r="CN138" s="322"/>
      <c r="CO138" s="322"/>
      <c r="CP138" s="322"/>
      <c r="CQ138" s="322"/>
      <c r="CR138" s="322"/>
      <c r="CS138" s="322"/>
      <c r="CT138" s="322"/>
      <c r="CU138" s="322"/>
      <c r="CV138" s="322"/>
      <c r="CW138" s="322"/>
      <c r="CX138" s="322"/>
      <c r="CY138" s="322"/>
      <c r="CZ138" s="322"/>
      <c r="DA138" s="322"/>
    </row>
    <row r="139" spans="1:105" ht="15" customHeight="1">
      <c r="A139" s="321"/>
      <c r="B139" s="321"/>
      <c r="C139" s="321"/>
      <c r="D139" s="321"/>
      <c r="E139" s="321"/>
      <c r="F139" s="321"/>
      <c r="G139" s="321"/>
      <c r="H139" s="528" t="s">
        <v>155</v>
      </c>
      <c r="I139" s="529"/>
      <c r="J139" s="529"/>
      <c r="K139" s="529"/>
      <c r="L139" s="529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  <c r="W139" s="529"/>
      <c r="X139" s="529"/>
      <c r="Y139" s="529"/>
      <c r="Z139" s="529"/>
      <c r="AA139" s="529"/>
      <c r="AB139" s="529"/>
      <c r="AC139" s="529"/>
      <c r="AD139" s="529"/>
      <c r="AE139" s="529"/>
      <c r="AF139" s="529"/>
      <c r="AG139" s="529"/>
      <c r="AH139" s="529"/>
      <c r="AI139" s="529"/>
      <c r="AJ139" s="529"/>
      <c r="AK139" s="529"/>
      <c r="AL139" s="529"/>
      <c r="AM139" s="529"/>
      <c r="AN139" s="529"/>
      <c r="AO139" s="529"/>
      <c r="AP139" s="529"/>
      <c r="AQ139" s="529"/>
      <c r="AR139" s="529"/>
      <c r="AS139" s="529"/>
      <c r="AT139" s="529"/>
      <c r="AU139" s="529"/>
      <c r="AV139" s="529"/>
      <c r="AW139" s="529"/>
      <c r="AX139" s="529"/>
      <c r="AY139" s="529"/>
      <c r="AZ139" s="529"/>
      <c r="BA139" s="529"/>
      <c r="BB139" s="529"/>
      <c r="BC139" s="529"/>
      <c r="BD139" s="529"/>
      <c r="BE139" s="529"/>
      <c r="BF139" s="529"/>
      <c r="BG139" s="529"/>
      <c r="BH139" s="529"/>
      <c r="BI139" s="529"/>
      <c r="BJ139" s="529"/>
      <c r="BK139" s="529"/>
      <c r="BL139" s="529"/>
      <c r="BM139" s="529"/>
      <c r="BN139" s="529"/>
      <c r="BO139" s="529"/>
      <c r="BP139" s="529"/>
      <c r="BQ139" s="529"/>
      <c r="BR139" s="529"/>
      <c r="BS139" s="530"/>
      <c r="BT139" s="322" t="s">
        <v>139</v>
      </c>
      <c r="BU139" s="322"/>
      <c r="BV139" s="322"/>
      <c r="BW139" s="322"/>
      <c r="BX139" s="322"/>
      <c r="BY139" s="322"/>
      <c r="BZ139" s="322"/>
      <c r="CA139" s="322"/>
      <c r="CB139" s="322"/>
      <c r="CC139" s="322"/>
      <c r="CD139" s="322"/>
      <c r="CE139" s="322"/>
      <c r="CF139" s="322"/>
      <c r="CG139" s="322"/>
      <c r="CH139" s="322"/>
      <c r="CI139" s="322"/>
      <c r="CJ139" s="322"/>
      <c r="CK139" s="322"/>
      <c r="CL139" s="322"/>
      <c r="CM139" s="322"/>
      <c r="CN139" s="322"/>
      <c r="CO139" s="322"/>
      <c r="CP139" s="322"/>
      <c r="CQ139" s="322"/>
      <c r="CR139" s="322"/>
      <c r="CS139" s="322"/>
      <c r="CT139" s="322"/>
      <c r="CU139" s="322"/>
      <c r="CV139" s="322"/>
      <c r="CW139" s="322"/>
      <c r="CX139" s="322"/>
      <c r="CY139" s="322"/>
      <c r="CZ139" s="322"/>
      <c r="DA139" s="322"/>
    </row>
    <row r="141" spans="1:105" s="37" customFormat="1" ht="28.5" customHeight="1">
      <c r="A141" s="499" t="s">
        <v>206</v>
      </c>
      <c r="B141" s="499"/>
      <c r="C141" s="499"/>
      <c r="D141" s="499"/>
      <c r="E141" s="499"/>
      <c r="F141" s="499"/>
      <c r="G141" s="499"/>
      <c r="H141" s="499"/>
      <c r="I141" s="499"/>
      <c r="J141" s="499"/>
      <c r="K141" s="499"/>
      <c r="L141" s="499"/>
      <c r="M141" s="499"/>
      <c r="N141" s="499"/>
      <c r="O141" s="499"/>
      <c r="P141" s="499"/>
      <c r="Q141" s="499"/>
      <c r="R141" s="499"/>
      <c r="S141" s="499"/>
      <c r="T141" s="499"/>
      <c r="U141" s="499"/>
      <c r="V141" s="499"/>
      <c r="W141" s="499"/>
      <c r="X141" s="499"/>
      <c r="Y141" s="499"/>
      <c r="Z141" s="499"/>
      <c r="AA141" s="499"/>
      <c r="AB141" s="499"/>
      <c r="AC141" s="499"/>
      <c r="AD141" s="499"/>
      <c r="AE141" s="499"/>
      <c r="AF141" s="499"/>
      <c r="AG141" s="499"/>
      <c r="AH141" s="499"/>
      <c r="AI141" s="499"/>
      <c r="AJ141" s="499"/>
      <c r="AK141" s="499"/>
      <c r="AL141" s="499"/>
      <c r="AM141" s="499"/>
      <c r="AN141" s="499"/>
      <c r="AO141" s="499"/>
      <c r="AP141" s="499"/>
      <c r="AQ141" s="499"/>
      <c r="AR141" s="499"/>
      <c r="AS141" s="499"/>
      <c r="AT141" s="499"/>
      <c r="AU141" s="499"/>
      <c r="AV141" s="499"/>
      <c r="AW141" s="499"/>
      <c r="AX141" s="499"/>
      <c r="AY141" s="499"/>
      <c r="AZ141" s="499"/>
      <c r="BA141" s="499"/>
      <c r="BB141" s="499"/>
      <c r="BC141" s="499"/>
      <c r="BD141" s="499"/>
      <c r="BE141" s="499"/>
      <c r="BF141" s="499"/>
      <c r="BG141" s="499"/>
      <c r="BH141" s="499"/>
      <c r="BI141" s="499"/>
      <c r="BJ141" s="499"/>
      <c r="BK141" s="499"/>
      <c r="BL141" s="499"/>
      <c r="BM141" s="499"/>
      <c r="BN141" s="499"/>
      <c r="BO141" s="499"/>
      <c r="BP141" s="499"/>
      <c r="BQ141" s="499"/>
      <c r="BR141" s="499"/>
      <c r="BS141" s="499"/>
      <c r="BT141" s="499"/>
      <c r="BU141" s="499"/>
      <c r="BV141" s="499"/>
      <c r="BW141" s="499"/>
      <c r="BX141" s="499"/>
      <c r="BY141" s="499"/>
      <c r="BZ141" s="499"/>
      <c r="CA141" s="499"/>
      <c r="CB141" s="499"/>
      <c r="CC141" s="499"/>
      <c r="CD141" s="499"/>
      <c r="CE141" s="499"/>
      <c r="CF141" s="499"/>
      <c r="CG141" s="499"/>
      <c r="CH141" s="499"/>
      <c r="CI141" s="499"/>
      <c r="CJ141" s="499"/>
      <c r="CK141" s="499"/>
      <c r="CL141" s="499"/>
      <c r="CM141" s="499"/>
      <c r="CN141" s="499"/>
      <c r="CO141" s="499"/>
      <c r="CP141" s="499"/>
      <c r="CQ141" s="499"/>
      <c r="CR141" s="499"/>
      <c r="CS141" s="499"/>
      <c r="CT141" s="499"/>
      <c r="CU141" s="499"/>
      <c r="CV141" s="499"/>
      <c r="CW141" s="499"/>
      <c r="CX141" s="499"/>
      <c r="CY141" s="499"/>
      <c r="CZ141" s="499"/>
      <c r="DA141" s="499"/>
    </row>
    <row r="142" ht="10.5" customHeight="1"/>
    <row r="143" spans="1:105" s="39" customFormat="1" ht="30" customHeight="1">
      <c r="A143" s="323" t="s">
        <v>154</v>
      </c>
      <c r="B143" s="324"/>
      <c r="C143" s="324"/>
      <c r="D143" s="324"/>
      <c r="E143" s="324"/>
      <c r="F143" s="324"/>
      <c r="G143" s="325"/>
      <c r="H143" s="323" t="s">
        <v>42</v>
      </c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5"/>
      <c r="BD143" s="323" t="s">
        <v>59</v>
      </c>
      <c r="BE143" s="324"/>
      <c r="BF143" s="324"/>
      <c r="BG143" s="324"/>
      <c r="BH143" s="324"/>
      <c r="BI143" s="324"/>
      <c r="BJ143" s="324"/>
      <c r="BK143" s="324"/>
      <c r="BL143" s="324"/>
      <c r="BM143" s="324"/>
      <c r="BN143" s="324"/>
      <c r="BO143" s="324"/>
      <c r="BP143" s="324"/>
      <c r="BQ143" s="324"/>
      <c r="BR143" s="324"/>
      <c r="BS143" s="325"/>
      <c r="BT143" s="323" t="s">
        <v>62</v>
      </c>
      <c r="BU143" s="324"/>
      <c r="BV143" s="324"/>
      <c r="BW143" s="324"/>
      <c r="BX143" s="324"/>
      <c r="BY143" s="324"/>
      <c r="BZ143" s="324"/>
      <c r="CA143" s="324"/>
      <c r="CB143" s="324"/>
      <c r="CC143" s="324"/>
      <c r="CD143" s="324"/>
      <c r="CE143" s="324"/>
      <c r="CF143" s="324"/>
      <c r="CG143" s="324"/>
      <c r="CH143" s="324"/>
      <c r="CI143" s="325"/>
      <c r="CJ143" s="323" t="s">
        <v>207</v>
      </c>
      <c r="CK143" s="324"/>
      <c r="CL143" s="324"/>
      <c r="CM143" s="324"/>
      <c r="CN143" s="324"/>
      <c r="CO143" s="324"/>
      <c r="CP143" s="324"/>
      <c r="CQ143" s="324"/>
      <c r="CR143" s="324"/>
      <c r="CS143" s="324"/>
      <c r="CT143" s="324"/>
      <c r="CU143" s="324"/>
      <c r="CV143" s="324"/>
      <c r="CW143" s="324"/>
      <c r="CX143" s="324"/>
      <c r="CY143" s="324"/>
      <c r="CZ143" s="324"/>
      <c r="DA143" s="325"/>
    </row>
    <row r="144" spans="1:105" s="40" customFormat="1" ht="12.75">
      <c r="A144" s="326"/>
      <c r="B144" s="326"/>
      <c r="C144" s="326"/>
      <c r="D144" s="326"/>
      <c r="E144" s="326"/>
      <c r="F144" s="326"/>
      <c r="G144" s="326"/>
      <c r="H144" s="326">
        <v>1</v>
      </c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  <c r="AE144" s="326"/>
      <c r="AF144" s="326"/>
      <c r="AG144" s="326"/>
      <c r="AH144" s="326"/>
      <c r="AI144" s="326"/>
      <c r="AJ144" s="326"/>
      <c r="AK144" s="326"/>
      <c r="AL144" s="326"/>
      <c r="AM144" s="326"/>
      <c r="AN144" s="326"/>
      <c r="AO144" s="326"/>
      <c r="AP144" s="326"/>
      <c r="AQ144" s="326"/>
      <c r="AR144" s="326"/>
      <c r="AS144" s="326"/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326">
        <v>2</v>
      </c>
      <c r="BE144" s="326"/>
      <c r="BF144" s="326"/>
      <c r="BG144" s="326"/>
      <c r="BH144" s="326"/>
      <c r="BI144" s="326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>
        <v>3</v>
      </c>
      <c r="BU144" s="326"/>
      <c r="BV144" s="326"/>
      <c r="BW144" s="326"/>
      <c r="BX144" s="326"/>
      <c r="BY144" s="326"/>
      <c r="BZ144" s="326"/>
      <c r="CA144" s="326"/>
      <c r="CB144" s="326"/>
      <c r="CC144" s="326"/>
      <c r="CD144" s="326"/>
      <c r="CE144" s="326"/>
      <c r="CF144" s="326"/>
      <c r="CG144" s="326"/>
      <c r="CH144" s="326"/>
      <c r="CI144" s="326"/>
      <c r="CJ144" s="326">
        <v>4</v>
      </c>
      <c r="CK144" s="326"/>
      <c r="CL144" s="326"/>
      <c r="CM144" s="326"/>
      <c r="CN144" s="326"/>
      <c r="CO144" s="326"/>
      <c r="CP144" s="326"/>
      <c r="CQ144" s="326"/>
      <c r="CR144" s="326"/>
      <c r="CS144" s="326"/>
      <c r="CT144" s="326"/>
      <c r="CU144" s="326"/>
      <c r="CV144" s="326"/>
      <c r="CW144" s="326"/>
      <c r="CX144" s="326"/>
      <c r="CY144" s="326"/>
      <c r="CZ144" s="326"/>
      <c r="DA144" s="326"/>
    </row>
    <row r="145" spans="1:105" s="41" customFormat="1" ht="15" customHeight="1">
      <c r="A145" s="321"/>
      <c r="B145" s="321"/>
      <c r="C145" s="321"/>
      <c r="D145" s="321"/>
      <c r="E145" s="321"/>
      <c r="F145" s="321"/>
      <c r="G145" s="321"/>
      <c r="H145" s="496"/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  <c r="S145" s="496"/>
      <c r="T145" s="496"/>
      <c r="U145" s="496"/>
      <c r="V145" s="496"/>
      <c r="W145" s="496"/>
      <c r="X145" s="496"/>
      <c r="Y145" s="496"/>
      <c r="Z145" s="496"/>
      <c r="AA145" s="496"/>
      <c r="AB145" s="496"/>
      <c r="AC145" s="496"/>
      <c r="AD145" s="496"/>
      <c r="AE145" s="496"/>
      <c r="AF145" s="496"/>
      <c r="AG145" s="496"/>
      <c r="AH145" s="496"/>
      <c r="AI145" s="496"/>
      <c r="AJ145" s="496"/>
      <c r="AK145" s="496"/>
      <c r="AL145" s="496"/>
      <c r="AM145" s="496"/>
      <c r="AN145" s="496"/>
      <c r="AO145" s="496"/>
      <c r="AP145" s="496"/>
      <c r="AQ145" s="496"/>
      <c r="AR145" s="496"/>
      <c r="AS145" s="496"/>
      <c r="AT145" s="496"/>
      <c r="AU145" s="496"/>
      <c r="AV145" s="496"/>
      <c r="AW145" s="496"/>
      <c r="AX145" s="496"/>
      <c r="AY145" s="496"/>
      <c r="AZ145" s="496"/>
      <c r="BA145" s="496"/>
      <c r="BB145" s="496"/>
      <c r="BC145" s="496"/>
      <c r="BD145" s="322"/>
      <c r="BE145" s="322"/>
      <c r="BF145" s="322"/>
      <c r="BG145" s="322"/>
      <c r="BH145" s="322"/>
      <c r="BI145" s="322"/>
      <c r="BJ145" s="322"/>
      <c r="BK145" s="322"/>
      <c r="BL145" s="322"/>
      <c r="BM145" s="322"/>
      <c r="BN145" s="322"/>
      <c r="BO145" s="322"/>
      <c r="BP145" s="322"/>
      <c r="BQ145" s="322"/>
      <c r="BR145" s="322"/>
      <c r="BS145" s="322"/>
      <c r="BT145" s="322"/>
      <c r="BU145" s="322"/>
      <c r="BV145" s="322"/>
      <c r="BW145" s="322"/>
      <c r="BX145" s="322"/>
      <c r="BY145" s="322"/>
      <c r="BZ145" s="322"/>
      <c r="CA145" s="322"/>
      <c r="CB145" s="322"/>
      <c r="CC145" s="322"/>
      <c r="CD145" s="322"/>
      <c r="CE145" s="322"/>
      <c r="CF145" s="322"/>
      <c r="CG145" s="322"/>
      <c r="CH145" s="322"/>
      <c r="CI145" s="322"/>
      <c r="CJ145" s="322"/>
      <c r="CK145" s="322"/>
      <c r="CL145" s="322"/>
      <c r="CM145" s="322"/>
      <c r="CN145" s="322"/>
      <c r="CO145" s="322"/>
      <c r="CP145" s="322"/>
      <c r="CQ145" s="322"/>
      <c r="CR145" s="322"/>
      <c r="CS145" s="322"/>
      <c r="CT145" s="322"/>
      <c r="CU145" s="322"/>
      <c r="CV145" s="322"/>
      <c r="CW145" s="322"/>
      <c r="CX145" s="322"/>
      <c r="CY145" s="322"/>
      <c r="CZ145" s="322"/>
      <c r="DA145" s="322"/>
    </row>
    <row r="146" spans="1:105" s="41" customFormat="1" ht="15" customHeight="1">
      <c r="A146" s="321"/>
      <c r="B146" s="321"/>
      <c r="C146" s="321"/>
      <c r="D146" s="321"/>
      <c r="E146" s="321"/>
      <c r="F146" s="321"/>
      <c r="G146" s="321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  <c r="S146" s="496"/>
      <c r="T146" s="496"/>
      <c r="U146" s="496"/>
      <c r="V146" s="496"/>
      <c r="W146" s="496"/>
      <c r="X146" s="496"/>
      <c r="Y146" s="496"/>
      <c r="Z146" s="496"/>
      <c r="AA146" s="496"/>
      <c r="AB146" s="496"/>
      <c r="AC146" s="496"/>
      <c r="AD146" s="496"/>
      <c r="AE146" s="496"/>
      <c r="AF146" s="496"/>
      <c r="AG146" s="496"/>
      <c r="AH146" s="496"/>
      <c r="AI146" s="496"/>
      <c r="AJ146" s="496"/>
      <c r="AK146" s="496"/>
      <c r="AL146" s="496"/>
      <c r="AM146" s="496"/>
      <c r="AN146" s="496"/>
      <c r="AO146" s="496"/>
      <c r="AP146" s="496"/>
      <c r="AQ146" s="496"/>
      <c r="AR146" s="496"/>
      <c r="AS146" s="496"/>
      <c r="AT146" s="496"/>
      <c r="AU146" s="496"/>
      <c r="AV146" s="496"/>
      <c r="AW146" s="496"/>
      <c r="AX146" s="496"/>
      <c r="AY146" s="496"/>
      <c r="AZ146" s="496"/>
      <c r="BA146" s="496"/>
      <c r="BB146" s="496"/>
      <c r="BC146" s="496"/>
      <c r="BD146" s="322"/>
      <c r="BE146" s="322"/>
      <c r="BF146" s="322"/>
      <c r="BG146" s="322"/>
      <c r="BH146" s="322"/>
      <c r="BI146" s="322"/>
      <c r="BJ146" s="322"/>
      <c r="BK146" s="322"/>
      <c r="BL146" s="322"/>
      <c r="BM146" s="322"/>
      <c r="BN146" s="322"/>
      <c r="BO146" s="322"/>
      <c r="BP146" s="322"/>
      <c r="BQ146" s="322"/>
      <c r="BR146" s="322"/>
      <c r="BS146" s="322"/>
      <c r="BT146" s="322"/>
      <c r="BU146" s="322"/>
      <c r="BV146" s="322"/>
      <c r="BW146" s="322"/>
      <c r="BX146" s="322"/>
      <c r="BY146" s="322"/>
      <c r="BZ146" s="322"/>
      <c r="CA146" s="322"/>
      <c r="CB146" s="322"/>
      <c r="CC146" s="322"/>
      <c r="CD146" s="322"/>
      <c r="CE146" s="322"/>
      <c r="CF146" s="322"/>
      <c r="CG146" s="322"/>
      <c r="CH146" s="322"/>
      <c r="CI146" s="322"/>
      <c r="CJ146" s="322"/>
      <c r="CK146" s="322"/>
      <c r="CL146" s="322"/>
      <c r="CM146" s="322"/>
      <c r="CN146" s="322"/>
      <c r="CO146" s="322"/>
      <c r="CP146" s="322"/>
      <c r="CQ146" s="322"/>
      <c r="CR146" s="322"/>
      <c r="CS146" s="322"/>
      <c r="CT146" s="322"/>
      <c r="CU146" s="322"/>
      <c r="CV146" s="322"/>
      <c r="CW146" s="322"/>
      <c r="CX146" s="322"/>
      <c r="CY146" s="322"/>
      <c r="CZ146" s="322"/>
      <c r="DA146" s="322"/>
    </row>
    <row r="147" spans="1:105" s="41" customFormat="1" ht="15" customHeight="1">
      <c r="A147" s="321"/>
      <c r="B147" s="321"/>
      <c r="C147" s="321"/>
      <c r="D147" s="321"/>
      <c r="E147" s="321"/>
      <c r="F147" s="321"/>
      <c r="G147" s="321"/>
      <c r="H147" s="497" t="s">
        <v>155</v>
      </c>
      <c r="I147" s="497"/>
      <c r="J147" s="497"/>
      <c r="K147" s="497"/>
      <c r="L147" s="497"/>
      <c r="M147" s="497"/>
      <c r="N147" s="497"/>
      <c r="O147" s="497"/>
      <c r="P147" s="497"/>
      <c r="Q147" s="497"/>
      <c r="R147" s="497"/>
      <c r="S147" s="497"/>
      <c r="T147" s="497"/>
      <c r="U147" s="497"/>
      <c r="V147" s="497"/>
      <c r="W147" s="497"/>
      <c r="X147" s="497"/>
      <c r="Y147" s="497"/>
      <c r="Z147" s="497"/>
      <c r="AA147" s="497"/>
      <c r="AB147" s="497"/>
      <c r="AC147" s="497"/>
      <c r="AD147" s="497"/>
      <c r="AE147" s="497"/>
      <c r="AF147" s="497"/>
      <c r="AG147" s="497"/>
      <c r="AH147" s="497"/>
      <c r="AI147" s="497"/>
      <c r="AJ147" s="497"/>
      <c r="AK147" s="497"/>
      <c r="AL147" s="497"/>
      <c r="AM147" s="497"/>
      <c r="AN147" s="497"/>
      <c r="AO147" s="497"/>
      <c r="AP147" s="497"/>
      <c r="AQ147" s="497"/>
      <c r="AR147" s="497"/>
      <c r="AS147" s="497"/>
      <c r="AT147" s="497"/>
      <c r="AU147" s="497"/>
      <c r="AV147" s="497"/>
      <c r="AW147" s="497"/>
      <c r="AX147" s="497"/>
      <c r="AY147" s="497"/>
      <c r="AZ147" s="497"/>
      <c r="BA147" s="497"/>
      <c r="BB147" s="497"/>
      <c r="BC147" s="498"/>
      <c r="BD147" s="322"/>
      <c r="BE147" s="322"/>
      <c r="BF147" s="322"/>
      <c r="BG147" s="322"/>
      <c r="BH147" s="322"/>
      <c r="BI147" s="322"/>
      <c r="BJ147" s="322"/>
      <c r="BK147" s="322"/>
      <c r="BL147" s="322"/>
      <c r="BM147" s="322"/>
      <c r="BN147" s="322"/>
      <c r="BO147" s="322"/>
      <c r="BP147" s="322"/>
      <c r="BQ147" s="322"/>
      <c r="BR147" s="322"/>
      <c r="BS147" s="322"/>
      <c r="BT147" s="322" t="s">
        <v>139</v>
      </c>
      <c r="BU147" s="322"/>
      <c r="BV147" s="322"/>
      <c r="BW147" s="322"/>
      <c r="BX147" s="322"/>
      <c r="BY147" s="322"/>
      <c r="BZ147" s="322"/>
      <c r="CA147" s="322"/>
      <c r="CB147" s="322"/>
      <c r="CC147" s="322"/>
      <c r="CD147" s="322"/>
      <c r="CE147" s="322"/>
      <c r="CF147" s="322"/>
      <c r="CG147" s="322"/>
      <c r="CH147" s="322"/>
      <c r="CI147" s="322"/>
      <c r="CJ147" s="322"/>
      <c r="CK147" s="322"/>
      <c r="CL147" s="322"/>
      <c r="CM147" s="322"/>
      <c r="CN147" s="322"/>
      <c r="CO147" s="322"/>
      <c r="CP147" s="322"/>
      <c r="CQ147" s="322"/>
      <c r="CR147" s="322"/>
      <c r="CS147" s="322"/>
      <c r="CT147" s="322"/>
      <c r="CU147" s="322"/>
      <c r="CV147" s="322"/>
      <c r="CW147" s="322"/>
      <c r="CX147" s="322"/>
      <c r="CY147" s="322"/>
      <c r="CZ147" s="322"/>
      <c r="DA147" s="322"/>
    </row>
  </sheetData>
  <sheetProtection/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9"/>
      <c r="B1" s="159"/>
      <c r="C1" s="159"/>
      <c r="D1" s="159"/>
      <c r="E1" s="159"/>
      <c r="F1" s="159"/>
      <c r="G1" s="159"/>
    </row>
    <row r="2" spans="1:7" ht="15.75">
      <c r="A2" s="159"/>
      <c r="B2" s="487" t="s">
        <v>447</v>
      </c>
      <c r="C2" s="487"/>
      <c r="D2" s="487"/>
      <c r="E2" s="487"/>
      <c r="F2" s="487"/>
      <c r="G2" s="487"/>
    </row>
    <row r="3" spans="1:7" ht="15">
      <c r="A3" s="159"/>
      <c r="B3" s="159"/>
      <c r="C3" s="159"/>
      <c r="D3" s="159"/>
      <c r="E3" s="159"/>
      <c r="F3" s="159"/>
      <c r="G3" s="159"/>
    </row>
    <row r="4" spans="1:7" ht="15.75">
      <c r="A4" s="159"/>
      <c r="B4" s="491" t="s">
        <v>152</v>
      </c>
      <c r="C4" s="491"/>
      <c r="D4" s="492">
        <v>244</v>
      </c>
      <c r="E4" s="492"/>
      <c r="F4" s="492"/>
      <c r="G4" s="492"/>
    </row>
    <row r="5" spans="1:7" ht="15.75">
      <c r="A5" s="159"/>
      <c r="B5" s="491" t="s">
        <v>324</v>
      </c>
      <c r="C5" s="491"/>
      <c r="D5" s="269" t="s">
        <v>481</v>
      </c>
      <c r="E5" s="269"/>
      <c r="F5" s="269"/>
      <c r="G5" s="269"/>
    </row>
    <row r="6" spans="1:7" ht="15">
      <c r="A6" s="159"/>
      <c r="B6" s="159"/>
      <c r="C6" s="159"/>
      <c r="D6" s="159"/>
      <c r="E6" s="159"/>
      <c r="F6" s="159"/>
      <c r="G6" s="159"/>
    </row>
    <row r="7" spans="1:7" ht="15" hidden="1">
      <c r="A7" s="159"/>
      <c r="B7" s="159"/>
      <c r="C7" s="159"/>
      <c r="D7" s="159"/>
      <c r="E7" s="159"/>
      <c r="F7" s="159"/>
      <c r="G7" s="159"/>
    </row>
    <row r="8" spans="1:7" ht="15" customHeight="1">
      <c r="A8" s="159"/>
      <c r="B8" s="487" t="s">
        <v>426</v>
      </c>
      <c r="C8" s="487"/>
      <c r="D8" s="487"/>
      <c r="E8" s="487"/>
      <c r="F8" s="487"/>
      <c r="G8" s="487"/>
    </row>
    <row r="9" spans="1:7" ht="15" hidden="1">
      <c r="A9" s="159"/>
      <c r="B9" s="159"/>
      <c r="C9" s="159"/>
      <c r="D9" s="159"/>
      <c r="E9" s="159"/>
      <c r="F9" s="159"/>
      <c r="G9" s="159"/>
    </row>
    <row r="10" spans="1:7" ht="45">
      <c r="A10" s="159"/>
      <c r="B10" s="176" t="s">
        <v>327</v>
      </c>
      <c r="C10" s="479" t="s">
        <v>42</v>
      </c>
      <c r="D10" s="480"/>
      <c r="E10" s="176" t="s">
        <v>60</v>
      </c>
      <c r="F10" s="176" t="s">
        <v>427</v>
      </c>
      <c r="G10" s="176" t="s">
        <v>428</v>
      </c>
    </row>
    <row r="11" spans="1:7" ht="15">
      <c r="A11" s="159"/>
      <c r="B11" s="176">
        <v>1</v>
      </c>
      <c r="C11" s="479">
        <v>2</v>
      </c>
      <c r="D11" s="480"/>
      <c r="E11" s="176">
        <v>3</v>
      </c>
      <c r="F11" s="176">
        <v>4</v>
      </c>
      <c r="G11" s="176">
        <v>5</v>
      </c>
    </row>
    <row r="12" spans="1:7" ht="15">
      <c r="A12" s="159"/>
      <c r="B12" s="176">
        <v>1</v>
      </c>
      <c r="C12" s="477" t="s">
        <v>482</v>
      </c>
      <c r="D12" s="481"/>
      <c r="E12" s="478"/>
      <c r="F12" s="176">
        <v>3</v>
      </c>
      <c r="G12" s="178">
        <v>57600</v>
      </c>
    </row>
    <row r="13" spans="1:7" ht="15">
      <c r="A13" s="159"/>
      <c r="B13" s="180"/>
      <c r="C13" s="482" t="s">
        <v>346</v>
      </c>
      <c r="D13" s="484"/>
      <c r="E13" s="176" t="s">
        <v>139</v>
      </c>
      <c r="F13" s="176" t="s">
        <v>139</v>
      </c>
      <c r="G13" s="182">
        <f>SUM(G12:G12)</f>
        <v>57600</v>
      </c>
    </row>
    <row r="14" spans="1:7" ht="2.25" customHeight="1">
      <c r="A14" s="159"/>
      <c r="B14" s="159"/>
      <c r="C14" s="159"/>
      <c r="D14" s="159"/>
      <c r="E14" s="159"/>
      <c r="F14" s="159"/>
      <c r="G14" s="183"/>
    </row>
    <row r="15" spans="1:7" ht="15.75">
      <c r="A15" s="159"/>
      <c r="B15" s="487" t="s">
        <v>430</v>
      </c>
      <c r="C15" s="487"/>
      <c r="D15" s="487"/>
      <c r="E15" s="487"/>
      <c r="F15" s="487"/>
      <c r="G15" s="487"/>
    </row>
    <row r="16" spans="1:7" ht="15" hidden="1">
      <c r="A16" s="159"/>
      <c r="B16" s="159"/>
      <c r="C16" s="159"/>
      <c r="D16" s="159"/>
      <c r="E16" s="159"/>
      <c r="F16" s="159"/>
      <c r="G16" s="159"/>
    </row>
    <row r="17" spans="1:7" ht="45">
      <c r="A17" s="159"/>
      <c r="B17" s="176" t="s">
        <v>327</v>
      </c>
      <c r="C17" s="479" t="s">
        <v>42</v>
      </c>
      <c r="D17" s="488"/>
      <c r="E17" s="480"/>
      <c r="F17" s="176" t="s">
        <v>61</v>
      </c>
      <c r="G17" s="176" t="s">
        <v>431</v>
      </c>
    </row>
    <row r="18" spans="1:7" ht="15">
      <c r="A18" s="159"/>
      <c r="B18" s="176">
        <v>1</v>
      </c>
      <c r="C18" s="479">
        <v>2</v>
      </c>
      <c r="D18" s="488"/>
      <c r="E18" s="480"/>
      <c r="F18" s="176">
        <v>3</v>
      </c>
      <c r="G18" s="176">
        <v>4</v>
      </c>
    </row>
    <row r="19" spans="1:7" ht="15">
      <c r="A19" s="159"/>
      <c r="B19" s="176">
        <v>1</v>
      </c>
      <c r="C19" s="477"/>
      <c r="D19" s="490"/>
      <c r="E19" s="489"/>
      <c r="F19" s="176"/>
      <c r="G19" s="178"/>
    </row>
    <row r="20" spans="1:7" ht="15">
      <c r="A20" s="159"/>
      <c r="B20" s="176"/>
      <c r="C20" s="477"/>
      <c r="D20" s="490"/>
      <c r="E20" s="489"/>
      <c r="F20" s="176"/>
      <c r="G20" s="178"/>
    </row>
    <row r="21" spans="1:7" ht="15">
      <c r="A21" s="159"/>
      <c r="B21" s="180"/>
      <c r="C21" s="482"/>
      <c r="D21" s="483"/>
      <c r="E21" s="484"/>
      <c r="F21" s="176"/>
      <c r="G21" s="184"/>
    </row>
    <row r="22" spans="1:7" ht="15">
      <c r="A22" s="159"/>
      <c r="B22" s="159"/>
      <c r="C22" s="159"/>
      <c r="D22" s="159"/>
      <c r="E22" s="159"/>
      <c r="F22" s="159"/>
      <c r="G22" s="159"/>
    </row>
    <row r="23" spans="1:7" ht="15.75">
      <c r="A23" s="159"/>
      <c r="B23" s="487" t="s">
        <v>458</v>
      </c>
      <c r="C23" s="487"/>
      <c r="D23" s="487"/>
      <c r="E23" s="487"/>
      <c r="F23" s="487"/>
      <c r="G23" s="487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45">
      <c r="A25" s="159"/>
      <c r="B25" s="176" t="s">
        <v>327</v>
      </c>
      <c r="C25" s="479" t="s">
        <v>42</v>
      </c>
      <c r="D25" s="480"/>
      <c r="E25" s="176" t="s">
        <v>59</v>
      </c>
      <c r="F25" s="176" t="s">
        <v>435</v>
      </c>
      <c r="G25" s="176" t="s">
        <v>436</v>
      </c>
    </row>
    <row r="26" spans="1:7" ht="15">
      <c r="A26" s="159"/>
      <c r="B26" s="176">
        <v>1</v>
      </c>
      <c r="C26" s="479">
        <v>2</v>
      </c>
      <c r="D26" s="480"/>
      <c r="E26" s="176">
        <v>3</v>
      </c>
      <c r="F26" s="176">
        <v>4</v>
      </c>
      <c r="G26" s="176">
        <v>5</v>
      </c>
    </row>
    <row r="27" spans="1:7" ht="15">
      <c r="A27" s="159"/>
      <c r="B27" s="176"/>
      <c r="C27" s="477"/>
      <c r="D27" s="478"/>
      <c r="E27" s="176"/>
      <c r="F27" s="176"/>
      <c r="G27" s="178"/>
    </row>
    <row r="28" spans="1:7" ht="15">
      <c r="A28" s="159"/>
      <c r="B28" s="176"/>
      <c r="C28" s="477"/>
      <c r="D28" s="489"/>
      <c r="E28" s="176"/>
      <c r="F28" s="176"/>
      <c r="G28" s="178"/>
    </row>
    <row r="29" spans="1:7" ht="15">
      <c r="A29" s="159"/>
      <c r="B29" s="180"/>
      <c r="C29" s="482" t="s">
        <v>346</v>
      </c>
      <c r="D29" s="484"/>
      <c r="E29" s="176" t="s">
        <v>139</v>
      </c>
      <c r="F29" s="176" t="s">
        <v>139</v>
      </c>
      <c r="G29" s="182">
        <f>SUM(G27:G28)</f>
        <v>0</v>
      </c>
    </row>
  </sheetData>
  <sheetProtection/>
  <mergeCells count="22">
    <mergeCell ref="C29:D29"/>
    <mergeCell ref="C21:E21"/>
    <mergeCell ref="B23:G23"/>
    <mergeCell ref="C25:D25"/>
    <mergeCell ref="C26:D26"/>
    <mergeCell ref="C27:D27"/>
    <mergeCell ref="C28:D28"/>
    <mergeCell ref="C13:D13"/>
    <mergeCell ref="B15:G15"/>
    <mergeCell ref="C17:E17"/>
    <mergeCell ref="C18:E18"/>
    <mergeCell ref="C19:E19"/>
    <mergeCell ref="C20:E20"/>
    <mergeCell ref="B2:G2"/>
    <mergeCell ref="B8:G8"/>
    <mergeCell ref="C10:D10"/>
    <mergeCell ref="C11:D11"/>
    <mergeCell ref="C12:E12"/>
    <mergeCell ref="B4:C4"/>
    <mergeCell ref="D4:G4"/>
    <mergeCell ref="B5:C5"/>
    <mergeCell ref="D5:G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6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281" t="s">
        <v>366</v>
      </c>
      <c r="B1" s="281"/>
      <c r="C1" s="281"/>
      <c r="D1" s="281"/>
    </row>
    <row r="2" spans="1:4" ht="15.75" customHeight="1">
      <c r="A2" s="276" t="s">
        <v>416</v>
      </c>
      <c r="B2" s="276"/>
      <c r="C2" s="276"/>
      <c r="D2" s="276"/>
    </row>
    <row r="3" spans="1:4" ht="15.75" customHeight="1">
      <c r="A3" s="150" t="s">
        <v>367</v>
      </c>
      <c r="B3" s="150"/>
      <c r="C3" s="150"/>
      <c r="D3" s="150"/>
    </row>
    <row r="4" spans="1:4" ht="33" customHeight="1">
      <c r="A4" s="282" t="s">
        <v>368</v>
      </c>
      <c r="B4" s="280"/>
      <c r="C4" s="280"/>
      <c r="D4" s="280"/>
    </row>
    <row r="5" spans="1:4" ht="22.5" customHeight="1">
      <c r="A5" s="283" t="s">
        <v>369</v>
      </c>
      <c r="B5" s="284"/>
      <c r="C5" s="284"/>
      <c r="D5" s="284"/>
    </row>
    <row r="6" spans="1:4" ht="20.25" customHeight="1">
      <c r="A6" s="151" t="s">
        <v>370</v>
      </c>
      <c r="B6" s="151"/>
      <c r="C6" s="151"/>
      <c r="D6" s="151"/>
    </row>
    <row r="7" spans="1:4" ht="15.75">
      <c r="A7" s="150" t="s">
        <v>371</v>
      </c>
      <c r="B7" s="150"/>
      <c r="C7" s="150"/>
      <c r="D7" s="150"/>
    </row>
    <row r="8" spans="1:4" ht="17.25" customHeight="1">
      <c r="A8" s="150" t="s">
        <v>372</v>
      </c>
      <c r="B8" s="150"/>
      <c r="C8" s="150"/>
      <c r="D8" s="150"/>
    </row>
    <row r="9" spans="1:4" ht="17.25" customHeight="1">
      <c r="A9" s="150" t="s">
        <v>373</v>
      </c>
      <c r="B9" s="150"/>
      <c r="C9" s="150"/>
      <c r="D9" s="150"/>
    </row>
    <row r="10" spans="1:4" ht="21.75" customHeight="1">
      <c r="A10" s="150" t="s">
        <v>374</v>
      </c>
      <c r="B10" s="150"/>
      <c r="C10" s="150"/>
      <c r="D10" s="150"/>
    </row>
    <row r="11" spans="1:4" ht="93.75" customHeight="1">
      <c r="A11" s="285" t="s">
        <v>375</v>
      </c>
      <c r="B11" s="280"/>
      <c r="C11" s="280"/>
      <c r="D11" s="280"/>
    </row>
    <row r="12" spans="1:4" ht="0.75" customHeight="1">
      <c r="A12" s="276"/>
      <c r="B12" s="286"/>
      <c r="C12" s="286"/>
      <c r="D12" s="286"/>
    </row>
    <row r="13" spans="1:4" ht="15.75" hidden="1">
      <c r="A13" s="152"/>
      <c r="B13" s="152"/>
      <c r="C13" s="152"/>
      <c r="D13" s="152"/>
    </row>
    <row r="14" spans="1:4" ht="15.75" hidden="1">
      <c r="A14" s="152"/>
      <c r="B14" s="152"/>
      <c r="C14" s="152"/>
      <c r="D14" s="152"/>
    </row>
    <row r="15" spans="1:4" ht="15.75" customHeight="1">
      <c r="A15" s="276" t="s">
        <v>417</v>
      </c>
      <c r="B15" s="276"/>
      <c r="C15" s="276"/>
      <c r="D15" s="276"/>
    </row>
    <row r="16" spans="1:4" ht="45" customHeight="1">
      <c r="A16" s="279" t="s">
        <v>376</v>
      </c>
      <c r="B16" s="280"/>
      <c r="C16" s="280"/>
      <c r="D16" s="280"/>
    </row>
    <row r="17" spans="1:4" ht="37.5" customHeight="1">
      <c r="A17" s="279" t="s">
        <v>377</v>
      </c>
      <c r="B17" s="280"/>
      <c r="C17" s="280"/>
      <c r="D17" s="280"/>
    </row>
    <row r="18" spans="1:4" ht="15.75" customHeight="1">
      <c r="A18" s="276" t="s">
        <v>418</v>
      </c>
      <c r="B18" s="276"/>
      <c r="C18" s="276"/>
      <c r="D18" s="276"/>
    </row>
    <row r="19" spans="1:4" ht="36.75" customHeight="1">
      <c r="A19" s="276" t="s">
        <v>378</v>
      </c>
      <c r="B19" s="276"/>
      <c r="C19" s="276"/>
      <c r="D19" s="276"/>
    </row>
    <row r="20" spans="1:4" ht="39" customHeight="1">
      <c r="A20" s="276" t="s">
        <v>379</v>
      </c>
      <c r="B20" s="276"/>
      <c r="C20" s="276"/>
      <c r="D20" s="276"/>
    </row>
    <row r="21" spans="1:4" ht="37.5" customHeight="1">
      <c r="A21" s="276" t="s">
        <v>380</v>
      </c>
      <c r="B21" s="276"/>
      <c r="C21" s="276"/>
      <c r="D21" s="276"/>
    </row>
    <row r="22" spans="1:4" ht="33.75" customHeight="1">
      <c r="A22" s="276" t="s">
        <v>381</v>
      </c>
      <c r="B22" s="276"/>
      <c r="C22" s="276"/>
      <c r="D22" s="276"/>
    </row>
    <row r="23" spans="1:4" ht="33.75" customHeight="1">
      <c r="A23" s="276" t="s">
        <v>382</v>
      </c>
      <c r="B23" s="276"/>
      <c r="C23" s="276"/>
      <c r="D23" s="276"/>
    </row>
    <row r="24" spans="1:4" ht="30" customHeight="1">
      <c r="A24" s="276" t="s">
        <v>383</v>
      </c>
      <c r="B24" s="276"/>
      <c r="C24" s="276"/>
      <c r="D24" s="276"/>
    </row>
    <row r="25" spans="1:4" ht="28.5" customHeight="1">
      <c r="A25" s="278" t="s">
        <v>384</v>
      </c>
      <c r="B25" s="278"/>
      <c r="C25" s="278"/>
      <c r="D25" s="278"/>
    </row>
    <row r="26" spans="1:4" ht="26.25" customHeight="1">
      <c r="A26" s="276" t="s">
        <v>385</v>
      </c>
      <c r="B26" s="276"/>
      <c r="C26" s="276"/>
      <c r="D26" s="276"/>
    </row>
    <row r="27" spans="1:4" ht="15.75">
      <c r="A27" s="276"/>
      <c r="B27" s="276"/>
      <c r="C27" s="276"/>
      <c r="D27" s="276"/>
    </row>
    <row r="28" spans="1:4" ht="15.75" customHeight="1">
      <c r="A28" s="277" t="s">
        <v>386</v>
      </c>
      <c r="B28" s="277"/>
      <c r="C28" s="277"/>
      <c r="D28" s="277"/>
    </row>
    <row r="29" spans="1:4" ht="37.5" customHeight="1">
      <c r="A29" s="276" t="s">
        <v>387</v>
      </c>
      <c r="B29" s="276" t="s">
        <v>387</v>
      </c>
      <c r="C29" s="276" t="s">
        <v>387</v>
      </c>
      <c r="D29" s="276" t="s">
        <v>387</v>
      </c>
    </row>
    <row r="30" spans="1:4" ht="37.5" customHeight="1">
      <c r="A30" s="276" t="s">
        <v>388</v>
      </c>
      <c r="B30" s="276" t="s">
        <v>388</v>
      </c>
      <c r="C30" s="276" t="s">
        <v>388</v>
      </c>
      <c r="D30" s="276" t="s">
        <v>388</v>
      </c>
    </row>
    <row r="31" spans="1:4" ht="30" customHeight="1">
      <c r="A31" s="276" t="s">
        <v>389</v>
      </c>
      <c r="B31" s="276" t="s">
        <v>389</v>
      </c>
      <c r="C31" s="276" t="s">
        <v>389</v>
      </c>
      <c r="D31" s="276" t="s">
        <v>389</v>
      </c>
    </row>
    <row r="32" spans="1:4" ht="47.25" customHeight="1">
      <c r="A32" s="276" t="s">
        <v>390</v>
      </c>
      <c r="B32" s="276" t="s">
        <v>390</v>
      </c>
      <c r="C32" s="276" t="s">
        <v>390</v>
      </c>
      <c r="D32" s="276" t="s">
        <v>390</v>
      </c>
    </row>
    <row r="33" spans="1:4" ht="15.75" customHeight="1">
      <c r="A33" s="271" t="s">
        <v>391</v>
      </c>
      <c r="B33" s="271"/>
      <c r="C33" s="271"/>
      <c r="D33" s="271"/>
    </row>
    <row r="34" spans="1:4" ht="14.25" customHeight="1">
      <c r="A34" s="272" t="s">
        <v>4</v>
      </c>
      <c r="B34" s="273"/>
      <c r="C34" s="273"/>
      <c r="D34" s="153" t="s">
        <v>392</v>
      </c>
    </row>
    <row r="35" spans="1:4" ht="15.75" customHeight="1">
      <c r="A35" s="268" t="s">
        <v>393</v>
      </c>
      <c r="B35" s="269"/>
      <c r="C35" s="270"/>
      <c r="D35" s="274">
        <v>365836.74</v>
      </c>
    </row>
    <row r="36" spans="1:4" ht="15.75">
      <c r="A36" s="154" t="s">
        <v>9</v>
      </c>
      <c r="B36" s="155"/>
      <c r="C36" s="156"/>
      <c r="D36" s="275"/>
    </row>
    <row r="37" spans="1:4" ht="51" customHeight="1">
      <c r="A37" s="268" t="s">
        <v>394</v>
      </c>
      <c r="B37" s="269"/>
      <c r="C37" s="270"/>
      <c r="D37" s="157">
        <v>365836.74</v>
      </c>
    </row>
    <row r="38" spans="1:4" ht="56.25" customHeight="1">
      <c r="A38" s="268" t="s">
        <v>395</v>
      </c>
      <c r="B38" s="269"/>
      <c r="C38" s="270"/>
      <c r="D38" s="158">
        <v>0</v>
      </c>
    </row>
    <row r="39" spans="1:4" ht="48.75" customHeight="1">
      <c r="A39" s="268" t="s">
        <v>396</v>
      </c>
      <c r="B39" s="269"/>
      <c r="C39" s="270"/>
      <c r="D39" s="158">
        <v>0</v>
      </c>
    </row>
    <row r="40" spans="1:4" ht="15">
      <c r="A40" s="159"/>
      <c r="B40" s="159"/>
      <c r="C40" s="159"/>
      <c r="D40" s="159"/>
    </row>
    <row r="41" spans="1:4" ht="15.75" customHeight="1">
      <c r="A41" s="271" t="s">
        <v>397</v>
      </c>
      <c r="B41" s="271"/>
      <c r="C41" s="271"/>
      <c r="D41" s="271"/>
    </row>
    <row r="42" spans="1:4" ht="14.25" customHeight="1">
      <c r="A42" s="272" t="s">
        <v>4</v>
      </c>
      <c r="B42" s="273"/>
      <c r="C42" s="273"/>
      <c r="D42" s="153" t="s">
        <v>392</v>
      </c>
    </row>
    <row r="43" spans="1:4" ht="15.75" customHeight="1">
      <c r="A43" s="268" t="s">
        <v>398</v>
      </c>
      <c r="B43" s="269"/>
      <c r="C43" s="270"/>
      <c r="D43" s="274">
        <v>4764130.69</v>
      </c>
    </row>
    <row r="44" spans="1:4" ht="15.75">
      <c r="A44" s="154" t="s">
        <v>9</v>
      </c>
      <c r="B44" s="155"/>
      <c r="C44" s="156"/>
      <c r="D44" s="275"/>
    </row>
    <row r="45" spans="1:4" ht="15.75" customHeight="1">
      <c r="A45" s="268" t="s">
        <v>399</v>
      </c>
      <c r="B45" s="269"/>
      <c r="C45" s="270"/>
      <c r="D45" s="157">
        <v>2358278.82</v>
      </c>
    </row>
    <row r="46" spans="1:4" ht="15">
      <c r="A46" s="159"/>
      <c r="B46" s="159"/>
      <c r="C46" s="159"/>
      <c r="D46" s="159"/>
    </row>
    <row r="47" spans="1:4" ht="56.25" customHeight="1">
      <c r="A47" s="160" t="s">
        <v>420</v>
      </c>
      <c r="B47" s="160"/>
      <c r="C47" s="160"/>
      <c r="D47" s="160"/>
    </row>
    <row r="48" spans="1:4" ht="14.25">
      <c r="A48" s="161" t="s">
        <v>419</v>
      </c>
      <c r="B48" s="161"/>
      <c r="C48" s="161"/>
      <c r="D48" s="161"/>
    </row>
    <row r="49" spans="1:4" ht="47.25" customHeight="1">
      <c r="A49" s="259" t="s">
        <v>4</v>
      </c>
      <c r="B49" s="260"/>
      <c r="C49" s="261"/>
      <c r="D49" s="162" t="s">
        <v>400</v>
      </c>
    </row>
    <row r="50" spans="1:4" ht="14.25" customHeight="1">
      <c r="A50" s="262" t="s">
        <v>401</v>
      </c>
      <c r="B50" s="263"/>
      <c r="C50" s="264"/>
      <c r="D50" s="163">
        <v>6812531.35</v>
      </c>
    </row>
    <row r="51" spans="1:4" ht="38.25" customHeight="1">
      <c r="A51" s="164" t="s">
        <v>402</v>
      </c>
      <c r="B51" s="165"/>
      <c r="C51" s="165"/>
      <c r="D51" s="166">
        <v>365836.74</v>
      </c>
    </row>
    <row r="52" spans="1:4" ht="33" customHeight="1">
      <c r="A52" s="164" t="s">
        <v>403</v>
      </c>
      <c r="B52" s="165"/>
      <c r="C52" s="165"/>
      <c r="D52" s="167">
        <v>100472.67</v>
      </c>
    </row>
    <row r="53" spans="1:4" ht="33.75" customHeight="1">
      <c r="A53" s="258" t="s">
        <v>404</v>
      </c>
      <c r="B53" s="256"/>
      <c r="C53" s="165"/>
      <c r="D53" s="168">
        <v>2358278.82</v>
      </c>
    </row>
    <row r="54" spans="1:4" ht="36.75" customHeight="1">
      <c r="A54" s="164" t="s">
        <v>403</v>
      </c>
      <c r="B54" s="165"/>
      <c r="C54" s="165"/>
      <c r="D54" s="169">
        <v>639330.34</v>
      </c>
    </row>
    <row r="55" spans="1:4" ht="14.25" customHeight="1">
      <c r="A55" s="265" t="s">
        <v>405</v>
      </c>
      <c r="B55" s="266"/>
      <c r="C55" s="267"/>
      <c r="D55" s="163">
        <f>D56+D59+D60+D61</f>
        <v>25056881.9</v>
      </c>
    </row>
    <row r="56" spans="1:4" ht="15" customHeight="1">
      <c r="A56" s="258" t="s">
        <v>406</v>
      </c>
      <c r="B56" s="256"/>
      <c r="C56" s="165"/>
      <c r="D56" s="166">
        <v>146809.61</v>
      </c>
    </row>
    <row r="57" spans="1:4" ht="15" customHeight="1">
      <c r="A57" s="258" t="s">
        <v>407</v>
      </c>
      <c r="B57" s="256"/>
      <c r="C57" s="165"/>
      <c r="D57" s="169">
        <v>0</v>
      </c>
    </row>
    <row r="58" spans="1:4" ht="15" customHeight="1">
      <c r="A58" s="256" t="s">
        <v>408</v>
      </c>
      <c r="B58" s="256"/>
      <c r="C58" s="257"/>
      <c r="D58" s="169"/>
    </row>
    <row r="59" spans="1:4" ht="24.75" customHeight="1">
      <c r="A59" s="164" t="s">
        <v>409</v>
      </c>
      <c r="B59" s="165"/>
      <c r="C59" s="165"/>
      <c r="D59" s="169"/>
    </row>
    <row r="60" spans="1:4" ht="15" customHeight="1">
      <c r="A60" s="258" t="s">
        <v>410</v>
      </c>
      <c r="B60" s="256"/>
      <c r="C60" s="165"/>
      <c r="D60" s="169">
        <v>24583470</v>
      </c>
    </row>
    <row r="61" spans="1:4" ht="15" customHeight="1">
      <c r="A61" s="258" t="s">
        <v>411</v>
      </c>
      <c r="B61" s="256"/>
      <c r="C61" s="165"/>
      <c r="D61" s="169">
        <v>326602.29</v>
      </c>
    </row>
    <row r="62" spans="1:4" ht="14.25">
      <c r="A62" s="170" t="s">
        <v>412</v>
      </c>
      <c r="B62" s="171"/>
      <c r="C62" s="171"/>
      <c r="D62" s="163">
        <f>D63+D64</f>
        <v>3354.09</v>
      </c>
    </row>
    <row r="63" spans="1:4" ht="39" customHeight="1">
      <c r="A63" s="164" t="s">
        <v>413</v>
      </c>
      <c r="B63" s="165"/>
      <c r="C63" s="165"/>
      <c r="D63" s="169"/>
    </row>
    <row r="64" spans="1:4" ht="18.75" customHeight="1">
      <c r="A64" s="164" t="s">
        <v>414</v>
      </c>
      <c r="B64" s="165"/>
      <c r="C64" s="165"/>
      <c r="D64" s="169">
        <v>3354.09</v>
      </c>
    </row>
    <row r="65" spans="1:4" ht="15" customHeight="1">
      <c r="A65" s="258" t="s">
        <v>415</v>
      </c>
      <c r="B65" s="256"/>
      <c r="C65" s="165"/>
      <c r="D65" s="169"/>
    </row>
    <row r="66" spans="1:4" ht="15">
      <c r="A66" s="159"/>
      <c r="B66" s="159"/>
      <c r="C66" s="159"/>
      <c r="D66" s="159"/>
    </row>
  </sheetData>
  <sheetProtection/>
  <mergeCells count="46">
    <mergeCell ref="A1:D1"/>
    <mergeCell ref="A2:D2"/>
    <mergeCell ref="A4:D4"/>
    <mergeCell ref="A5:D5"/>
    <mergeCell ref="A11:D11"/>
    <mergeCell ref="A12:D12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C34"/>
    <mergeCell ref="A35:C35"/>
    <mergeCell ref="D35:D36"/>
    <mergeCell ref="A37:C37"/>
    <mergeCell ref="A38:C38"/>
    <mergeCell ref="A39:C39"/>
    <mergeCell ref="A41:D41"/>
    <mergeCell ref="A42:C42"/>
    <mergeCell ref="A43:C43"/>
    <mergeCell ref="D43:D44"/>
    <mergeCell ref="A45:C45"/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90" zoomScaleNormal="90" zoomScaleSheetLayoutView="90" zoomScalePageLayoutView="0" workbookViewId="0" topLeftCell="B16">
      <selection activeCell="F25" sqref="F25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12.75" customHeight="1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2.75" customHeight="1">
      <c r="A3" s="303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s="1" customFormat="1" ht="18" customHeight="1">
      <c r="A4" s="304" t="s">
        <v>492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</row>
    <row r="5" spans="1:12" s="1" customFormat="1" ht="15">
      <c r="A5" s="305" t="s">
        <v>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ht="15">
      <c r="B6" s="9"/>
    </row>
    <row r="7" spans="2:12" s="6" customFormat="1" ht="30" customHeight="1">
      <c r="B7" s="292" t="s">
        <v>4</v>
      </c>
      <c r="C7" s="292" t="s">
        <v>5</v>
      </c>
      <c r="D7" s="292" t="s">
        <v>6</v>
      </c>
      <c r="E7" s="292" t="s">
        <v>7</v>
      </c>
      <c r="F7" s="292"/>
      <c r="G7" s="292"/>
      <c r="H7" s="292"/>
      <c r="I7" s="292"/>
      <c r="J7" s="292"/>
      <c r="K7" s="292"/>
      <c r="L7" s="292"/>
    </row>
    <row r="8" spans="2:12" s="6" customFormat="1" ht="15">
      <c r="B8" s="292"/>
      <c r="C8" s="292"/>
      <c r="D8" s="292"/>
      <c r="E8" s="306" t="s">
        <v>8</v>
      </c>
      <c r="F8" s="299" t="s">
        <v>9</v>
      </c>
      <c r="G8" s="300"/>
      <c r="H8" s="300"/>
      <c r="I8" s="300"/>
      <c r="J8" s="300"/>
      <c r="K8" s="300"/>
      <c r="L8" s="301"/>
    </row>
    <row r="9" spans="2:12" s="6" customFormat="1" ht="57.75" customHeight="1">
      <c r="B9" s="292"/>
      <c r="C9" s="292"/>
      <c r="D9" s="292"/>
      <c r="E9" s="306"/>
      <c r="F9" s="292" t="s">
        <v>100</v>
      </c>
      <c r="G9" s="292" t="s">
        <v>10</v>
      </c>
      <c r="H9" s="307" t="s">
        <v>98</v>
      </c>
      <c r="I9" s="292" t="s">
        <v>11</v>
      </c>
      <c r="J9" s="292" t="s">
        <v>12</v>
      </c>
      <c r="K9" s="292" t="s">
        <v>13</v>
      </c>
      <c r="L9" s="292"/>
    </row>
    <row r="10" spans="2:12" s="6" customFormat="1" ht="187.5" customHeight="1">
      <c r="B10" s="292"/>
      <c r="C10" s="292"/>
      <c r="D10" s="292"/>
      <c r="E10" s="306"/>
      <c r="F10" s="292"/>
      <c r="G10" s="292"/>
      <c r="H10" s="307"/>
      <c r="I10" s="292"/>
      <c r="J10" s="292"/>
      <c r="K10" s="74" t="s">
        <v>8</v>
      </c>
      <c r="L10" s="5" t="s">
        <v>14</v>
      </c>
    </row>
    <row r="11" spans="2:12" s="75" customFormat="1" ht="15">
      <c r="B11" s="76">
        <v>1</v>
      </c>
      <c r="C11" s="76">
        <v>2</v>
      </c>
      <c r="D11" s="76">
        <v>3</v>
      </c>
      <c r="E11" s="76">
        <v>4</v>
      </c>
      <c r="F11" s="76">
        <v>5</v>
      </c>
      <c r="G11" s="77" t="s">
        <v>101</v>
      </c>
      <c r="H11" s="76">
        <v>6</v>
      </c>
      <c r="I11" s="76">
        <v>7</v>
      </c>
      <c r="J11" s="76">
        <v>8</v>
      </c>
      <c r="K11" s="76">
        <v>9</v>
      </c>
      <c r="L11" s="77" t="s">
        <v>87</v>
      </c>
    </row>
    <row r="12" spans="2:13" s="14" customFormat="1" ht="14.25">
      <c r="B12" s="78" t="s">
        <v>15</v>
      </c>
      <c r="C12" s="74">
        <v>100</v>
      </c>
      <c r="D12" s="74" t="s">
        <v>16</v>
      </c>
      <c r="E12" s="79">
        <f>F12+K12+H12</f>
        <v>33461145.9</v>
      </c>
      <c r="F12" s="79">
        <v>31559163</v>
      </c>
      <c r="G12" s="79"/>
      <c r="H12" s="79">
        <v>57600</v>
      </c>
      <c r="I12" s="79"/>
      <c r="J12" s="79"/>
      <c r="K12" s="79">
        <f>1180000+231756+195300+287326.9-50000</f>
        <v>1844382.9</v>
      </c>
      <c r="L12" s="79"/>
      <c r="M12" s="12"/>
    </row>
    <row r="13" spans="2:13" s="1" customFormat="1" ht="15">
      <c r="B13" s="3" t="s">
        <v>9</v>
      </c>
      <c r="C13" s="292">
        <v>110</v>
      </c>
      <c r="D13" s="293"/>
      <c r="E13" s="288"/>
      <c r="F13" s="297" t="s">
        <v>16</v>
      </c>
      <c r="G13" s="291"/>
      <c r="H13" s="297" t="s">
        <v>16</v>
      </c>
      <c r="I13" s="297" t="s">
        <v>16</v>
      </c>
      <c r="J13" s="297" t="s">
        <v>16</v>
      </c>
      <c r="K13" s="288"/>
      <c r="L13" s="297" t="s">
        <v>16</v>
      </c>
      <c r="M13" s="12"/>
    </row>
    <row r="14" spans="2:13" s="1" customFormat="1" ht="15">
      <c r="B14" s="4" t="s">
        <v>17</v>
      </c>
      <c r="C14" s="292"/>
      <c r="D14" s="293"/>
      <c r="E14" s="288"/>
      <c r="F14" s="298"/>
      <c r="G14" s="291"/>
      <c r="H14" s="298"/>
      <c r="I14" s="298"/>
      <c r="J14" s="298"/>
      <c r="K14" s="288"/>
      <c r="L14" s="298"/>
      <c r="M14" s="2"/>
    </row>
    <row r="15" spans="2:13" s="1" customFormat="1" ht="15">
      <c r="B15" s="4"/>
      <c r="C15" s="5"/>
      <c r="D15" s="80"/>
      <c r="E15" s="79"/>
      <c r="F15" s="79"/>
      <c r="G15" s="81"/>
      <c r="H15" s="82"/>
      <c r="I15" s="82"/>
      <c r="J15" s="82"/>
      <c r="K15" s="79"/>
      <c r="L15" s="82"/>
      <c r="M15" s="2"/>
    </row>
    <row r="16" spans="2:13" s="1" customFormat="1" ht="15">
      <c r="B16" s="4" t="s">
        <v>18</v>
      </c>
      <c r="C16" s="5">
        <v>120</v>
      </c>
      <c r="D16" s="119" t="s">
        <v>236</v>
      </c>
      <c r="E16" s="79">
        <f>K16</f>
        <v>1494382.9</v>
      </c>
      <c r="F16" s="79"/>
      <c r="G16" s="81"/>
      <c r="H16" s="74" t="s">
        <v>16</v>
      </c>
      <c r="I16" s="74" t="s">
        <v>16</v>
      </c>
      <c r="J16" s="82"/>
      <c r="K16" s="79">
        <f>780000+231756+195300+287326.9</f>
        <v>1494382.9</v>
      </c>
      <c r="L16" s="82"/>
      <c r="M16" s="2"/>
    </row>
    <row r="17" spans="2:13" s="1" customFormat="1" ht="15">
      <c r="B17" s="4"/>
      <c r="C17" s="5"/>
      <c r="D17" s="80"/>
      <c r="E17" s="79"/>
      <c r="F17" s="79"/>
      <c r="G17" s="81"/>
      <c r="H17" s="82"/>
      <c r="I17" s="82"/>
      <c r="J17" s="82"/>
      <c r="K17" s="79"/>
      <c r="L17" s="82"/>
      <c r="M17" s="2"/>
    </row>
    <row r="18" spans="2:13" s="1" customFormat="1" ht="34.5" customHeight="1">
      <c r="B18" s="4" t="s">
        <v>19</v>
      </c>
      <c r="C18" s="5">
        <v>130</v>
      </c>
      <c r="D18" s="80"/>
      <c r="E18" s="79"/>
      <c r="F18" s="74" t="s">
        <v>16</v>
      </c>
      <c r="G18" s="81"/>
      <c r="H18" s="74" t="s">
        <v>16</v>
      </c>
      <c r="I18" s="74" t="s">
        <v>16</v>
      </c>
      <c r="J18" s="74" t="s">
        <v>16</v>
      </c>
      <c r="K18" s="79"/>
      <c r="L18" s="74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80"/>
      <c r="E19" s="79"/>
      <c r="F19" s="74" t="s">
        <v>16</v>
      </c>
      <c r="G19" s="81"/>
      <c r="H19" s="74" t="s">
        <v>16</v>
      </c>
      <c r="I19" s="74" t="s">
        <v>16</v>
      </c>
      <c r="J19" s="74" t="s">
        <v>16</v>
      </c>
      <c r="K19" s="79"/>
      <c r="L19" s="74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119" t="s">
        <v>236</v>
      </c>
      <c r="E20" s="79">
        <v>31559163</v>
      </c>
      <c r="F20" s="74" t="s">
        <v>16</v>
      </c>
      <c r="G20" s="81"/>
      <c r="H20" s="79"/>
      <c r="I20" s="82"/>
      <c r="J20" s="74" t="s">
        <v>16</v>
      </c>
      <c r="K20" s="74" t="s">
        <v>16</v>
      </c>
      <c r="L20" s="74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119" t="s">
        <v>237</v>
      </c>
      <c r="E21" s="79">
        <f>K21</f>
        <v>350000</v>
      </c>
      <c r="F21" s="74" t="s">
        <v>16</v>
      </c>
      <c r="G21" s="81"/>
      <c r="H21" s="74" t="s">
        <v>16</v>
      </c>
      <c r="I21" s="74" t="s">
        <v>16</v>
      </c>
      <c r="J21" s="74" t="s">
        <v>16</v>
      </c>
      <c r="K21" s="79">
        <v>350000</v>
      </c>
      <c r="L21" s="82"/>
      <c r="M21" s="2"/>
    </row>
    <row r="22" spans="2:13" s="1" customFormat="1" ht="15">
      <c r="B22" s="4" t="s">
        <v>23</v>
      </c>
      <c r="C22" s="5">
        <v>180</v>
      </c>
      <c r="D22" s="74" t="s">
        <v>16</v>
      </c>
      <c r="E22" s="79"/>
      <c r="F22" s="74" t="s">
        <v>16</v>
      </c>
      <c r="G22" s="81"/>
      <c r="H22" s="74" t="s">
        <v>16</v>
      </c>
      <c r="I22" s="74" t="s">
        <v>16</v>
      </c>
      <c r="J22" s="74" t="s">
        <v>16</v>
      </c>
      <c r="K22" s="79"/>
      <c r="L22" s="74" t="s">
        <v>16</v>
      </c>
      <c r="M22" s="2"/>
    </row>
    <row r="23" spans="2:13" s="1" customFormat="1" ht="15">
      <c r="B23" s="4"/>
      <c r="C23" s="5"/>
      <c r="D23" s="80"/>
      <c r="E23" s="79"/>
      <c r="F23" s="79"/>
      <c r="G23" s="81"/>
      <c r="H23" s="82"/>
      <c r="I23" s="82"/>
      <c r="J23" s="82"/>
      <c r="K23" s="79"/>
      <c r="L23" s="82"/>
      <c r="M23" s="2"/>
    </row>
    <row r="24" spans="2:13" s="1" customFormat="1" ht="15">
      <c r="B24" s="4" t="s">
        <v>24</v>
      </c>
      <c r="C24" s="5">
        <v>200</v>
      </c>
      <c r="D24" s="74" t="s">
        <v>16</v>
      </c>
      <c r="E24" s="79">
        <f>F24+K24+H24</f>
        <v>33607955.510000005</v>
      </c>
      <c r="F24" s="79">
        <f>F25+F35+F36+F40</f>
        <v>31559163</v>
      </c>
      <c r="G24" s="79"/>
      <c r="H24" s="79">
        <v>57600</v>
      </c>
      <c r="I24" s="79"/>
      <c r="J24" s="79"/>
      <c r="K24" s="79">
        <f>K25+K35+K40</f>
        <v>1991192.5100000002</v>
      </c>
      <c r="L24" s="79"/>
      <c r="M24" s="2"/>
    </row>
    <row r="25" spans="2:13" s="1" customFormat="1" ht="45.75" customHeight="1">
      <c r="B25" s="4" t="s">
        <v>25</v>
      </c>
      <c r="C25" s="5">
        <v>210</v>
      </c>
      <c r="D25" s="119"/>
      <c r="E25" s="79">
        <f>F25+K25+H25</f>
        <v>31726845.9</v>
      </c>
      <c r="F25" s="79">
        <f>SUM(F26:F32)</f>
        <v>30544463</v>
      </c>
      <c r="G25" s="79"/>
      <c r="H25" s="79"/>
      <c r="I25" s="79"/>
      <c r="J25" s="79"/>
      <c r="K25" s="79">
        <f>SUM(K26:K30)</f>
        <v>1182382.9000000001</v>
      </c>
      <c r="L25" s="79"/>
      <c r="M25" s="2"/>
    </row>
    <row r="26" spans="2:14" s="1" customFormat="1" ht="15">
      <c r="B26" s="3" t="s">
        <v>26</v>
      </c>
      <c r="C26" s="294">
        <v>211</v>
      </c>
      <c r="D26" s="117"/>
      <c r="E26" s="296"/>
      <c r="F26" s="288"/>
      <c r="G26" s="289"/>
      <c r="H26" s="291"/>
      <c r="I26" s="287"/>
      <c r="J26" s="287"/>
      <c r="K26" s="287"/>
      <c r="L26" s="288"/>
      <c r="M26" s="287"/>
      <c r="N26" s="2"/>
    </row>
    <row r="27" spans="2:14" s="1" customFormat="1" ht="30">
      <c r="B27" s="16" t="s">
        <v>99</v>
      </c>
      <c r="C27" s="295"/>
      <c r="D27" s="118"/>
      <c r="E27" s="296"/>
      <c r="F27" s="288"/>
      <c r="G27" s="290"/>
      <c r="H27" s="291"/>
      <c r="I27" s="287"/>
      <c r="J27" s="287"/>
      <c r="K27" s="287"/>
      <c r="L27" s="288"/>
      <c r="M27" s="287"/>
      <c r="N27" s="2"/>
    </row>
    <row r="28" spans="2:14" s="1" customFormat="1" ht="15">
      <c r="B28" s="16"/>
      <c r="C28" s="118"/>
      <c r="D28" s="119" t="s">
        <v>228</v>
      </c>
      <c r="E28" s="123">
        <f>F28+K28</f>
        <v>18972681.32</v>
      </c>
      <c r="F28" s="121">
        <f>18097470+5800-20600-20000</f>
        <v>18062670</v>
      </c>
      <c r="G28" s="116"/>
      <c r="H28" s="81"/>
      <c r="I28" s="82"/>
      <c r="J28" s="82"/>
      <c r="K28" s="79">
        <f>359000+178000+150000+223011.32</f>
        <v>910011.3200000001</v>
      </c>
      <c r="L28" s="79"/>
      <c r="M28" s="122"/>
      <c r="N28" s="2"/>
    </row>
    <row r="29" spans="2:14" s="1" customFormat="1" ht="15">
      <c r="B29" s="16"/>
      <c r="C29" s="118"/>
      <c r="D29" s="119" t="s">
        <v>470</v>
      </c>
      <c r="E29" s="123">
        <f>F29+K29</f>
        <v>40600</v>
      </c>
      <c r="F29" s="121">
        <f>20600+20000</f>
        <v>40600</v>
      </c>
      <c r="G29" s="116"/>
      <c r="H29" s="81"/>
      <c r="I29" s="82"/>
      <c r="J29" s="82"/>
      <c r="K29" s="82"/>
      <c r="L29" s="79"/>
      <c r="M29" s="122"/>
      <c r="N29" s="2"/>
    </row>
    <row r="30" spans="2:13" s="1" customFormat="1" ht="15">
      <c r="B30" s="16"/>
      <c r="C30" s="118"/>
      <c r="D30" s="120" t="s">
        <v>229</v>
      </c>
      <c r="E30" s="79">
        <f>F30+K30</f>
        <v>5737871.58</v>
      </c>
      <c r="F30" s="121">
        <v>5465500</v>
      </c>
      <c r="G30" s="81"/>
      <c r="H30" s="82"/>
      <c r="I30" s="82"/>
      <c r="J30" s="82"/>
      <c r="K30" s="79">
        <f>109000+53756+45300+64315.58</f>
        <v>272371.58</v>
      </c>
      <c r="L30" s="82"/>
      <c r="M30" s="2"/>
    </row>
    <row r="31" spans="2:13" s="1" customFormat="1" ht="15">
      <c r="B31" s="16"/>
      <c r="C31" s="118"/>
      <c r="D31" s="194" t="s">
        <v>471</v>
      </c>
      <c r="E31" s="79">
        <f>F31+K31</f>
        <v>5366539.930000001</v>
      </c>
      <c r="F31" s="121">
        <f>1425561.45+1165437.79+174618.85+1202994.04+1034278.3+363649.5</f>
        <v>5366539.930000001</v>
      </c>
      <c r="G31" s="81"/>
      <c r="H31" s="82"/>
      <c r="I31" s="82"/>
      <c r="J31" s="82"/>
      <c r="K31" s="79"/>
      <c r="L31" s="82"/>
      <c r="M31" s="2"/>
    </row>
    <row r="32" spans="2:13" s="1" customFormat="1" ht="15">
      <c r="B32" s="16"/>
      <c r="C32" s="118"/>
      <c r="D32" s="194" t="s">
        <v>472</v>
      </c>
      <c r="E32" s="79">
        <f>F32+K32</f>
        <v>1609153.07</v>
      </c>
      <c r="F32" s="121">
        <f>430519.55+351962.21-174618.85+579115.96+312352.05+109822.15</f>
        <v>1609153.07</v>
      </c>
      <c r="G32" s="81"/>
      <c r="H32" s="82"/>
      <c r="I32" s="82"/>
      <c r="J32" s="82"/>
      <c r="K32" s="79"/>
      <c r="L32" s="82"/>
      <c r="M32" s="2"/>
    </row>
    <row r="33" spans="2:13" s="1" customFormat="1" ht="30">
      <c r="B33" s="4" t="s">
        <v>27</v>
      </c>
      <c r="C33" s="5">
        <v>220</v>
      </c>
      <c r="D33" s="120"/>
      <c r="E33" s="79"/>
      <c r="F33" s="79"/>
      <c r="G33" s="81"/>
      <c r="H33" s="82"/>
      <c r="I33" s="82"/>
      <c r="J33" s="82"/>
      <c r="K33" s="79"/>
      <c r="L33" s="82"/>
      <c r="M33" s="2"/>
    </row>
    <row r="34" spans="2:13" s="1" customFormat="1" ht="15">
      <c r="B34" s="3" t="s">
        <v>26</v>
      </c>
      <c r="C34" s="5"/>
      <c r="D34" s="80"/>
      <c r="E34" s="79"/>
      <c r="F34" s="79"/>
      <c r="G34" s="81"/>
      <c r="H34" s="82"/>
      <c r="I34" s="82"/>
      <c r="J34" s="82"/>
      <c r="K34" s="79"/>
      <c r="L34" s="82"/>
      <c r="M34" s="2"/>
    </row>
    <row r="35" spans="2:13" s="1" customFormat="1" ht="30">
      <c r="B35" s="4" t="s">
        <v>28</v>
      </c>
      <c r="C35" s="5">
        <v>230</v>
      </c>
      <c r="D35" s="119" t="s">
        <v>476</v>
      </c>
      <c r="E35" s="79">
        <f>F35+K35</f>
        <v>73927.95999999999</v>
      </c>
      <c r="F35" s="79">
        <f>78878.48-4956.86</f>
        <v>73921.62</v>
      </c>
      <c r="G35" s="81"/>
      <c r="H35" s="82"/>
      <c r="I35" s="82"/>
      <c r="J35" s="82"/>
      <c r="K35" s="79">
        <v>6.34</v>
      </c>
      <c r="L35" s="82"/>
      <c r="M35" s="2"/>
    </row>
    <row r="36" spans="2:13" s="1" customFormat="1" ht="15">
      <c r="B36" s="4"/>
      <c r="C36" s="5"/>
      <c r="D36" s="119" t="s">
        <v>477</v>
      </c>
      <c r="E36" s="79">
        <f>F36</f>
        <v>4956.86</v>
      </c>
      <c r="F36" s="79">
        <v>4956.86</v>
      </c>
      <c r="G36" s="81"/>
      <c r="H36" s="82"/>
      <c r="I36" s="82"/>
      <c r="J36" s="82"/>
      <c r="K36" s="79"/>
      <c r="L36" s="82"/>
      <c r="M36" s="2"/>
    </row>
    <row r="37" spans="2:13" s="1" customFormat="1" ht="15">
      <c r="B37" s="3" t="s">
        <v>26</v>
      </c>
      <c r="C37" s="5"/>
      <c r="D37" s="80"/>
      <c r="E37" s="79"/>
      <c r="F37" s="79"/>
      <c r="G37" s="81"/>
      <c r="H37" s="82"/>
      <c r="I37" s="82"/>
      <c r="J37" s="82"/>
      <c r="K37" s="79"/>
      <c r="L37" s="82"/>
      <c r="M37" s="2"/>
    </row>
    <row r="38" spans="2:13" s="1" customFormat="1" ht="30">
      <c r="B38" s="4" t="s">
        <v>86</v>
      </c>
      <c r="C38" s="5">
        <v>240</v>
      </c>
      <c r="D38" s="80"/>
      <c r="E38" s="79"/>
      <c r="F38" s="79"/>
      <c r="G38" s="81"/>
      <c r="H38" s="82"/>
      <c r="I38" s="82"/>
      <c r="J38" s="82"/>
      <c r="K38" s="79"/>
      <c r="L38" s="82"/>
      <c r="M38" s="2"/>
    </row>
    <row r="39" spans="2:13" s="1" customFormat="1" ht="30">
      <c r="B39" s="4" t="s">
        <v>29</v>
      </c>
      <c r="C39" s="5">
        <v>250</v>
      </c>
      <c r="D39" s="80"/>
      <c r="E39" s="79"/>
      <c r="F39" s="79"/>
      <c r="G39" s="81"/>
      <c r="H39" s="82"/>
      <c r="I39" s="82"/>
      <c r="J39" s="82"/>
      <c r="K39" s="79"/>
      <c r="L39" s="82"/>
      <c r="M39" s="2"/>
    </row>
    <row r="40" spans="2:13" s="1" customFormat="1" ht="30">
      <c r="B40" s="4" t="s">
        <v>30</v>
      </c>
      <c r="C40" s="5">
        <v>260</v>
      </c>
      <c r="D40" s="80"/>
      <c r="E40" s="79">
        <f>F40+H40+K40+G40</f>
        <v>1802224.79</v>
      </c>
      <c r="F40" s="79">
        <f>F41+F42+F44+F45+F47+F48+F49+F50+F51+F53+F54+F52</f>
        <v>935821.5199999999</v>
      </c>
      <c r="G40" s="79"/>
      <c r="H40" s="79">
        <v>57600</v>
      </c>
      <c r="I40" s="79"/>
      <c r="J40" s="79"/>
      <c r="K40" s="79">
        <f>SUM(K41:K50)+K51+K53+K54</f>
        <v>808803.27</v>
      </c>
      <c r="L40" s="79"/>
      <c r="M40" s="2"/>
    </row>
    <row r="41" spans="2:13" s="1" customFormat="1" ht="15">
      <c r="B41" s="4"/>
      <c r="C41" s="5"/>
      <c r="D41" s="74" t="s">
        <v>16</v>
      </c>
      <c r="E41" s="79"/>
      <c r="F41" s="79"/>
      <c r="G41" s="79"/>
      <c r="H41" s="79"/>
      <c r="I41" s="79"/>
      <c r="J41" s="79"/>
      <c r="K41" s="79"/>
      <c r="L41" s="79"/>
      <c r="M41" s="2"/>
    </row>
    <row r="42" spans="2:13" s="1" customFormat="1" ht="15">
      <c r="B42" s="4"/>
      <c r="C42" s="5"/>
      <c r="D42" s="119" t="s">
        <v>230</v>
      </c>
      <c r="E42" s="79">
        <v>55600</v>
      </c>
      <c r="F42" s="79">
        <v>55600</v>
      </c>
      <c r="G42" s="79"/>
      <c r="H42" s="79"/>
      <c r="I42" s="79"/>
      <c r="J42" s="79"/>
      <c r="K42" s="79"/>
      <c r="L42" s="79"/>
      <c r="M42" s="2"/>
    </row>
    <row r="43" spans="2:13" s="1" customFormat="1" ht="15">
      <c r="B43" s="4"/>
      <c r="C43" s="5"/>
      <c r="D43" s="119" t="s">
        <v>489</v>
      </c>
      <c r="E43" s="79">
        <f>F43+K43</f>
        <v>11450</v>
      </c>
      <c r="F43" s="79"/>
      <c r="G43" s="79"/>
      <c r="H43" s="79"/>
      <c r="I43" s="79"/>
      <c r="J43" s="79"/>
      <c r="K43" s="79">
        <v>11450</v>
      </c>
      <c r="L43" s="79"/>
      <c r="M43" s="2"/>
    </row>
    <row r="44" spans="2:13" s="1" customFormat="1" ht="15">
      <c r="B44" s="4"/>
      <c r="C44" s="5"/>
      <c r="D44" s="119" t="s">
        <v>231</v>
      </c>
      <c r="E44" s="79">
        <f>F44+K44</f>
        <v>391337.18999999994</v>
      </c>
      <c r="F44" s="79">
        <f>361676.49-35.82+206721.52-213000-325</f>
        <v>355037.18999999994</v>
      </c>
      <c r="G44" s="79"/>
      <c r="H44" s="79"/>
      <c r="I44" s="79"/>
      <c r="J44" s="79"/>
      <c r="K44" s="79">
        <v>36300</v>
      </c>
      <c r="L44" s="79"/>
      <c r="M44" s="2"/>
    </row>
    <row r="45" spans="2:13" s="1" customFormat="1" ht="15">
      <c r="B45" s="4"/>
      <c r="C45" s="5"/>
      <c r="D45" s="119" t="s">
        <v>232</v>
      </c>
      <c r="E45" s="79">
        <f aca="true" t="shared" si="0" ref="E45:E54">F45+K45</f>
        <v>243928</v>
      </c>
      <c r="F45" s="79">
        <f>181600-34800-7672</f>
        <v>139128</v>
      </c>
      <c r="G45" s="79"/>
      <c r="H45" s="79"/>
      <c r="I45" s="79"/>
      <c r="J45" s="79"/>
      <c r="K45" s="79">
        <v>104800</v>
      </c>
      <c r="L45" s="79"/>
      <c r="M45" s="2"/>
    </row>
    <row r="46" spans="2:13" s="1" customFormat="1" ht="15">
      <c r="B46" s="4"/>
      <c r="C46" s="5"/>
      <c r="D46" s="119" t="s">
        <v>233</v>
      </c>
      <c r="E46" s="79">
        <f>F46+K46+H46+G46</f>
        <v>57600</v>
      </c>
      <c r="F46" s="79"/>
      <c r="G46" s="79"/>
      <c r="H46" s="79">
        <v>57600</v>
      </c>
      <c r="I46" s="79"/>
      <c r="J46" s="79"/>
      <c r="K46" s="79"/>
      <c r="L46" s="79"/>
      <c r="M46" s="2"/>
    </row>
    <row r="47" spans="2:13" s="1" customFormat="1" ht="15">
      <c r="B47" s="4"/>
      <c r="C47" s="5"/>
      <c r="D47" s="119" t="s">
        <v>234</v>
      </c>
      <c r="E47" s="79">
        <f t="shared" si="0"/>
        <v>146809.61</v>
      </c>
      <c r="F47" s="79"/>
      <c r="G47" s="79"/>
      <c r="H47" s="79"/>
      <c r="I47" s="79"/>
      <c r="J47" s="79"/>
      <c r="K47" s="79">
        <v>146809.61</v>
      </c>
      <c r="L47" s="79"/>
      <c r="M47" s="2"/>
    </row>
    <row r="48" spans="2:13" s="1" customFormat="1" ht="15">
      <c r="B48" s="4"/>
      <c r="C48" s="5"/>
      <c r="D48" s="119" t="s">
        <v>234</v>
      </c>
      <c r="E48" s="79">
        <f t="shared" si="0"/>
        <v>253818.66</v>
      </c>
      <c r="F48" s="79">
        <f>96000+325+7500</f>
        <v>103825</v>
      </c>
      <c r="G48" s="79"/>
      <c r="H48" s="79"/>
      <c r="I48" s="79"/>
      <c r="J48" s="79"/>
      <c r="K48" s="79">
        <f>150000-6.34</f>
        <v>149993.66</v>
      </c>
      <c r="L48" s="79"/>
      <c r="M48" s="2"/>
    </row>
    <row r="49" spans="2:13" s="1" customFormat="1" ht="15">
      <c r="B49" s="4"/>
      <c r="C49" s="5"/>
      <c r="D49" s="119" t="s">
        <v>234</v>
      </c>
      <c r="E49" s="79">
        <f t="shared" si="0"/>
        <v>0</v>
      </c>
      <c r="F49" s="79"/>
      <c r="G49" s="79"/>
      <c r="H49" s="79"/>
      <c r="I49" s="79"/>
      <c r="J49" s="79"/>
      <c r="K49" s="79"/>
      <c r="L49" s="79"/>
      <c r="M49" s="2"/>
    </row>
    <row r="50" spans="2:13" s="1" customFormat="1" ht="15">
      <c r="B50" s="4"/>
      <c r="C50" s="5"/>
      <c r="D50" s="119" t="s">
        <v>238</v>
      </c>
      <c r="E50" s="79">
        <f t="shared" si="0"/>
        <v>216715.33000000002</v>
      </c>
      <c r="F50" s="79">
        <f>69023.51+35.82+45000+172</f>
        <v>114231.33</v>
      </c>
      <c r="G50" s="79"/>
      <c r="H50" s="79"/>
      <c r="I50" s="79"/>
      <c r="J50" s="79"/>
      <c r="K50" s="79">
        <f>100000+40000-37516</f>
        <v>102484</v>
      </c>
      <c r="L50" s="79"/>
      <c r="M50" s="2"/>
    </row>
    <row r="51" spans="2:13" s="1" customFormat="1" ht="30">
      <c r="B51" s="4" t="s">
        <v>31</v>
      </c>
      <c r="C51" s="5">
        <v>300</v>
      </c>
      <c r="D51" s="119" t="s">
        <v>235</v>
      </c>
      <c r="E51" s="79">
        <v>0</v>
      </c>
      <c r="F51" s="79"/>
      <c r="G51" s="81"/>
      <c r="H51" s="82"/>
      <c r="I51" s="82"/>
      <c r="J51" s="82"/>
      <c r="K51" s="79">
        <v>0</v>
      </c>
      <c r="L51" s="82"/>
      <c r="M51" s="2"/>
    </row>
    <row r="52" spans="2:13" s="1" customFormat="1" ht="15">
      <c r="B52" s="4"/>
      <c r="C52" s="5"/>
      <c r="D52" s="119" t="s">
        <v>488</v>
      </c>
      <c r="E52" s="79">
        <f>F52</f>
        <v>168000</v>
      </c>
      <c r="F52" s="79">
        <v>168000</v>
      </c>
      <c r="G52" s="81"/>
      <c r="H52" s="82"/>
      <c r="I52" s="82"/>
      <c r="J52" s="82"/>
      <c r="K52" s="79">
        <v>0</v>
      </c>
      <c r="L52" s="82"/>
      <c r="M52" s="2"/>
    </row>
    <row r="53" spans="2:13" s="1" customFormat="1" ht="15">
      <c r="B53" s="4"/>
      <c r="C53" s="5"/>
      <c r="D53" s="119" t="s">
        <v>475</v>
      </c>
      <c r="E53" s="79">
        <f t="shared" si="0"/>
        <v>91966</v>
      </c>
      <c r="F53" s="79">
        <f>250800-250800</f>
        <v>0</v>
      </c>
      <c r="G53" s="81"/>
      <c r="H53" s="82"/>
      <c r="I53" s="82"/>
      <c r="J53" s="82"/>
      <c r="K53" s="79">
        <f>155900-40000-12484-11450</f>
        <v>91966</v>
      </c>
      <c r="L53" s="82"/>
      <c r="M53" s="2"/>
    </row>
    <row r="54" spans="2:13" s="1" customFormat="1" ht="15">
      <c r="B54" s="4"/>
      <c r="C54" s="5"/>
      <c r="D54" s="119" t="s">
        <v>474</v>
      </c>
      <c r="E54" s="79">
        <f t="shared" si="0"/>
        <v>165000</v>
      </c>
      <c r="F54" s="79">
        <f>250800-250800</f>
        <v>0</v>
      </c>
      <c r="G54" s="81"/>
      <c r="H54" s="82"/>
      <c r="I54" s="82"/>
      <c r="J54" s="82"/>
      <c r="K54" s="79">
        <v>165000</v>
      </c>
      <c r="L54" s="82"/>
      <c r="M54" s="2"/>
    </row>
    <row r="55" spans="2:13" s="1" customFormat="1" ht="15">
      <c r="B55" s="3" t="s">
        <v>26</v>
      </c>
      <c r="C55" s="292">
        <v>310</v>
      </c>
      <c r="D55" s="74" t="s">
        <v>16</v>
      </c>
      <c r="E55" s="288"/>
      <c r="F55" s="289"/>
      <c r="G55" s="291"/>
      <c r="H55" s="287"/>
      <c r="I55" s="287"/>
      <c r="J55" s="287"/>
      <c r="K55" s="288"/>
      <c r="L55" s="287"/>
      <c r="M55" s="2"/>
    </row>
    <row r="56" spans="2:13" s="1" customFormat="1" ht="15">
      <c r="B56" s="4" t="s">
        <v>32</v>
      </c>
      <c r="C56" s="292"/>
      <c r="D56" s="293"/>
      <c r="E56" s="288"/>
      <c r="F56" s="290"/>
      <c r="G56" s="291"/>
      <c r="H56" s="287"/>
      <c r="I56" s="287"/>
      <c r="J56" s="287"/>
      <c r="K56" s="288"/>
      <c r="L56" s="287"/>
      <c r="M56" s="2"/>
    </row>
    <row r="57" spans="2:13" s="1" customFormat="1" ht="15">
      <c r="B57" s="4" t="s">
        <v>33</v>
      </c>
      <c r="C57" s="5">
        <v>320</v>
      </c>
      <c r="D57" s="293"/>
      <c r="E57" s="79"/>
      <c r="F57" s="79"/>
      <c r="G57" s="81"/>
      <c r="H57" s="82"/>
      <c r="I57" s="82"/>
      <c r="J57" s="82"/>
      <c r="K57" s="79"/>
      <c r="L57" s="82"/>
      <c r="M57" s="2"/>
    </row>
    <row r="58" spans="2:13" s="1" customFormat="1" ht="15">
      <c r="B58" s="4" t="s">
        <v>34</v>
      </c>
      <c r="C58" s="5">
        <v>400</v>
      </c>
      <c r="D58" s="79"/>
      <c r="E58" s="79"/>
      <c r="F58" s="79"/>
      <c r="G58" s="81"/>
      <c r="H58" s="82"/>
      <c r="I58" s="82"/>
      <c r="J58" s="82"/>
      <c r="K58" s="79"/>
      <c r="L58" s="82"/>
      <c r="M58" s="2"/>
    </row>
    <row r="59" spans="2:13" s="1" customFormat="1" ht="15">
      <c r="B59" s="3" t="s">
        <v>26</v>
      </c>
      <c r="C59" s="292">
        <v>410</v>
      </c>
      <c r="D59" s="80"/>
      <c r="E59" s="288"/>
      <c r="F59" s="289"/>
      <c r="G59" s="291"/>
      <c r="H59" s="287"/>
      <c r="I59" s="287"/>
      <c r="J59" s="287"/>
      <c r="K59" s="288"/>
      <c r="L59" s="287"/>
      <c r="M59" s="2"/>
    </row>
    <row r="60" spans="2:13" s="1" customFormat="1" ht="15">
      <c r="B60" s="4" t="s">
        <v>35</v>
      </c>
      <c r="C60" s="292"/>
      <c r="D60" s="293"/>
      <c r="E60" s="288"/>
      <c r="F60" s="290"/>
      <c r="G60" s="291"/>
      <c r="H60" s="287"/>
      <c r="I60" s="287"/>
      <c r="J60" s="287"/>
      <c r="K60" s="288"/>
      <c r="L60" s="287"/>
      <c r="M60" s="2"/>
    </row>
    <row r="61" spans="2:13" s="1" customFormat="1" ht="15">
      <c r="B61" s="4" t="s">
        <v>36</v>
      </c>
      <c r="C61" s="5">
        <v>420</v>
      </c>
      <c r="D61" s="293"/>
      <c r="E61" s="79"/>
      <c r="F61" s="79"/>
      <c r="G61" s="81"/>
      <c r="H61" s="82"/>
      <c r="I61" s="82"/>
      <c r="J61" s="82"/>
      <c r="K61" s="79"/>
      <c r="L61" s="82"/>
      <c r="M61" s="2"/>
    </row>
    <row r="62" spans="2:13" s="1" customFormat="1" ht="15">
      <c r="B62" s="4" t="s">
        <v>37</v>
      </c>
      <c r="C62" s="5">
        <v>500</v>
      </c>
      <c r="D62" s="80"/>
      <c r="E62" s="79">
        <v>146809.61</v>
      </c>
      <c r="G62" s="81"/>
      <c r="H62" s="82"/>
      <c r="I62" s="82"/>
      <c r="J62" s="82"/>
      <c r="K62" s="79">
        <v>146809.61</v>
      </c>
      <c r="L62" s="82"/>
      <c r="M62" s="2"/>
    </row>
    <row r="63" spans="2:13" s="1" customFormat="1" ht="15">
      <c r="B63" s="4" t="s">
        <v>38</v>
      </c>
      <c r="C63" s="5">
        <v>600</v>
      </c>
      <c r="D63" s="74" t="s">
        <v>16</v>
      </c>
      <c r="E63" s="79"/>
      <c r="F63" s="79"/>
      <c r="G63" s="81"/>
      <c r="H63" s="82"/>
      <c r="I63" s="82"/>
      <c r="J63" s="82"/>
      <c r="K63" s="79"/>
      <c r="L63" s="82"/>
      <c r="M63" s="2"/>
    </row>
    <row r="64" spans="4:13" s="1" customFormat="1" ht="15">
      <c r="D64" s="74" t="s">
        <v>16</v>
      </c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83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83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83"/>
      <c r="E67" s="13"/>
      <c r="F67" s="13"/>
      <c r="G67" s="2"/>
      <c r="H67" s="2"/>
      <c r="I67" s="2"/>
      <c r="J67" s="2"/>
      <c r="K67" s="13"/>
      <c r="L67" s="2"/>
      <c r="M67" s="2"/>
    </row>
    <row r="68" spans="4:13" s="1" customFormat="1" ht="15">
      <c r="D68" s="83"/>
      <c r="E68" s="13"/>
      <c r="F68" s="13"/>
      <c r="G68" s="2"/>
      <c r="H68" s="2"/>
      <c r="I68" s="2"/>
      <c r="J68" s="2"/>
      <c r="K68" s="13"/>
      <c r="L68" s="2"/>
      <c r="M68" s="2"/>
    </row>
    <row r="69" spans="4:13" s="1" customFormat="1" ht="15">
      <c r="D69" s="83"/>
      <c r="E69" s="13"/>
      <c r="F69" s="13"/>
      <c r="G69" s="2"/>
      <c r="H69" s="2"/>
      <c r="I69" s="2"/>
      <c r="J69" s="2"/>
      <c r="K69" s="13"/>
      <c r="L69" s="2"/>
      <c r="M69" s="2"/>
    </row>
    <row r="70" spans="4:13" ht="15">
      <c r="D70" s="83"/>
      <c r="E70" s="11"/>
      <c r="F70" s="11"/>
      <c r="G70" s="8"/>
      <c r="H70" s="8"/>
      <c r="I70" s="8"/>
      <c r="J70" s="8"/>
      <c r="K70" s="11"/>
      <c r="L70" s="8"/>
      <c r="M70" s="8"/>
    </row>
    <row r="71" spans="5:13" ht="15">
      <c r="E71" s="11"/>
      <c r="F71" s="11"/>
      <c r="G71" s="8"/>
      <c r="H71" s="8"/>
      <c r="I71" s="8"/>
      <c r="J71" s="8"/>
      <c r="K71" s="11"/>
      <c r="L71" s="8"/>
      <c r="M71" s="8"/>
    </row>
    <row r="72" spans="5:13" ht="15">
      <c r="E72" s="11"/>
      <c r="F72" s="11"/>
      <c r="G72" s="8"/>
      <c r="H72" s="8"/>
      <c r="I72" s="8"/>
      <c r="J72" s="8"/>
      <c r="K72" s="11"/>
      <c r="L72" s="8"/>
      <c r="M72" s="8"/>
    </row>
  </sheetData>
  <sheetProtection/>
  <mergeCells count="57"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G13:G14"/>
    <mergeCell ref="H13:H14"/>
    <mergeCell ref="I13:I14"/>
    <mergeCell ref="J13:J14"/>
    <mergeCell ref="C13:C14"/>
    <mergeCell ref="D13:D14"/>
    <mergeCell ref="E13:E14"/>
    <mergeCell ref="F13:F14"/>
    <mergeCell ref="M26:M27"/>
    <mergeCell ref="H26:H27"/>
    <mergeCell ref="I26:I27"/>
    <mergeCell ref="J26:J27"/>
    <mergeCell ref="K13:K14"/>
    <mergeCell ref="L13:L14"/>
    <mergeCell ref="K26:K27"/>
    <mergeCell ref="L26:L27"/>
    <mergeCell ref="C26:C27"/>
    <mergeCell ref="E26:E27"/>
    <mergeCell ref="F26:F27"/>
    <mergeCell ref="K55:K56"/>
    <mergeCell ref="L55:L56"/>
    <mergeCell ref="J55:J56"/>
    <mergeCell ref="G26:G27"/>
    <mergeCell ref="C59:C60"/>
    <mergeCell ref="D60:D61"/>
    <mergeCell ref="E59:E60"/>
    <mergeCell ref="G55:G56"/>
    <mergeCell ref="H55:H56"/>
    <mergeCell ref="I55:I56"/>
    <mergeCell ref="C55:C56"/>
    <mergeCell ref="D56:D57"/>
    <mergeCell ref="E55:E56"/>
    <mergeCell ref="J59:J60"/>
    <mergeCell ref="K59:K60"/>
    <mergeCell ref="L59:L60"/>
    <mergeCell ref="F55:F56"/>
    <mergeCell ref="F59:F60"/>
    <mergeCell ref="G59:G60"/>
    <mergeCell ref="H59:H60"/>
    <mergeCell ref="I59:I6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2">
      <selection activeCell="I8" sqref="I8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>
      <c r="A2" s="308" t="s">
        <v>239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5.75">
      <c r="A3" s="310" t="s">
        <v>493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5">
      <c r="A5" s="311" t="s">
        <v>4</v>
      </c>
      <c r="B5" s="311" t="s">
        <v>5</v>
      </c>
      <c r="C5" s="311" t="s">
        <v>95</v>
      </c>
      <c r="D5" s="314" t="s">
        <v>240</v>
      </c>
      <c r="E5" s="314"/>
      <c r="F5" s="314"/>
      <c r="G5" s="314"/>
      <c r="H5" s="314"/>
      <c r="I5" s="314"/>
      <c r="J5" s="314"/>
      <c r="K5" s="314"/>
      <c r="L5" s="314"/>
    </row>
    <row r="6" spans="1:12" ht="15">
      <c r="A6" s="312"/>
      <c r="B6" s="312"/>
      <c r="C6" s="312"/>
      <c r="D6" s="314" t="s">
        <v>96</v>
      </c>
      <c r="E6" s="314"/>
      <c r="F6" s="314"/>
      <c r="G6" s="314" t="s">
        <v>9</v>
      </c>
      <c r="H6" s="314"/>
      <c r="I6" s="314"/>
      <c r="J6" s="314"/>
      <c r="K6" s="314"/>
      <c r="L6" s="314"/>
    </row>
    <row r="7" spans="1:12" ht="85.5" customHeight="1">
      <c r="A7" s="312"/>
      <c r="B7" s="312"/>
      <c r="C7" s="312"/>
      <c r="D7" s="314"/>
      <c r="E7" s="314"/>
      <c r="F7" s="314"/>
      <c r="G7" s="314" t="s">
        <v>241</v>
      </c>
      <c r="H7" s="314"/>
      <c r="I7" s="314"/>
      <c r="J7" s="314" t="s">
        <v>242</v>
      </c>
      <c r="K7" s="314"/>
      <c r="L7" s="314"/>
    </row>
    <row r="8" spans="1:12" ht="90">
      <c r="A8" s="313"/>
      <c r="B8" s="313"/>
      <c r="C8" s="313"/>
      <c r="D8" s="125" t="s">
        <v>319</v>
      </c>
      <c r="E8" s="125" t="s">
        <v>320</v>
      </c>
      <c r="F8" s="125" t="s">
        <v>321</v>
      </c>
      <c r="G8" s="125" t="s">
        <v>319</v>
      </c>
      <c r="H8" s="125" t="s">
        <v>320</v>
      </c>
      <c r="I8" s="125" t="s">
        <v>321</v>
      </c>
      <c r="J8" s="125" t="s">
        <v>319</v>
      </c>
      <c r="K8" s="125" t="s">
        <v>322</v>
      </c>
      <c r="L8" s="125" t="s">
        <v>321</v>
      </c>
    </row>
    <row r="9" spans="1:12" ht="15">
      <c r="A9" s="126" t="s">
        <v>166</v>
      </c>
      <c r="B9" s="126" t="s">
        <v>170</v>
      </c>
      <c r="C9" s="126" t="s">
        <v>177</v>
      </c>
      <c r="D9" s="126" t="s">
        <v>243</v>
      </c>
      <c r="E9" s="126" t="s">
        <v>244</v>
      </c>
      <c r="F9" s="126" t="s">
        <v>245</v>
      </c>
      <c r="G9" s="126" t="s">
        <v>246</v>
      </c>
      <c r="H9" s="126" t="s">
        <v>247</v>
      </c>
      <c r="I9" s="126" t="s">
        <v>248</v>
      </c>
      <c r="J9" s="126"/>
      <c r="K9" s="126" t="s">
        <v>87</v>
      </c>
      <c r="L9" s="126" t="s">
        <v>249</v>
      </c>
    </row>
    <row r="10" spans="1:12" ht="69.75" customHeight="1">
      <c r="A10" s="127" t="s">
        <v>250</v>
      </c>
      <c r="B10" s="126" t="s">
        <v>102</v>
      </c>
      <c r="C10" s="125" t="s">
        <v>139</v>
      </c>
      <c r="D10" s="128">
        <f>G25+D11</f>
        <v>1802224.7900000003</v>
      </c>
      <c r="E10" s="129">
        <f aca="true" t="shared" si="0" ref="E10:J10">SUM(E11+E25)</f>
        <v>1732500</v>
      </c>
      <c r="F10" s="129">
        <f t="shared" si="0"/>
        <v>1732500</v>
      </c>
      <c r="G10" s="130">
        <f t="shared" si="0"/>
        <v>1798870.7000000002</v>
      </c>
      <c r="H10" s="129">
        <f>SUM(H11+H25)</f>
        <v>1732500</v>
      </c>
      <c r="I10" s="129">
        <f t="shared" si="0"/>
        <v>1732500</v>
      </c>
      <c r="J10" s="130">
        <f t="shared" si="0"/>
        <v>0</v>
      </c>
      <c r="K10" s="129">
        <f>SUM(K11+K25)</f>
        <v>0</v>
      </c>
      <c r="L10" s="129">
        <f>SUM(L11+L25)</f>
        <v>0</v>
      </c>
    </row>
    <row r="11" spans="1:12" ht="96" customHeight="1">
      <c r="A11" s="127" t="s">
        <v>251</v>
      </c>
      <c r="B11" s="126" t="s">
        <v>252</v>
      </c>
      <c r="C11" s="125" t="s">
        <v>139</v>
      </c>
      <c r="D11" s="128">
        <v>3354.0899999999997</v>
      </c>
      <c r="E11" s="128">
        <f>H11+K11</f>
        <v>0</v>
      </c>
      <c r="F11" s="128"/>
      <c r="G11" s="130">
        <f>G12+G13+G14+G15+G16+G17+G18+G19+G20+G21+G22+G23+G24</f>
        <v>0</v>
      </c>
      <c r="H11" s="131">
        <v>0</v>
      </c>
      <c r="I11" s="131">
        <v>0</v>
      </c>
      <c r="J11" s="132">
        <v>0</v>
      </c>
      <c r="K11" s="132">
        <v>0</v>
      </c>
      <c r="L11" s="132">
        <v>0</v>
      </c>
    </row>
    <row r="12" spans="1:12" ht="29.25" customHeight="1">
      <c r="A12" s="127" t="s">
        <v>253</v>
      </c>
      <c r="B12" s="126" t="s">
        <v>254</v>
      </c>
      <c r="C12" s="125">
        <v>2018</v>
      </c>
      <c r="D12" s="131">
        <v>88.35</v>
      </c>
      <c r="E12" s="133"/>
      <c r="F12" s="172"/>
      <c r="G12" s="134">
        <v>0</v>
      </c>
      <c r="H12" s="131">
        <v>0</v>
      </c>
      <c r="I12" s="131">
        <v>0</v>
      </c>
      <c r="J12" s="131"/>
      <c r="K12" s="132"/>
      <c r="L12" s="132"/>
    </row>
    <row r="13" spans="1:12" ht="30">
      <c r="A13" s="127" t="s">
        <v>255</v>
      </c>
      <c r="B13" s="126" t="s">
        <v>256</v>
      </c>
      <c r="C13" s="198">
        <v>2018</v>
      </c>
      <c r="D13" s="131">
        <v>3265.74</v>
      </c>
      <c r="E13" s="133"/>
      <c r="F13" s="172"/>
      <c r="G13" s="134">
        <v>0</v>
      </c>
      <c r="H13" s="131">
        <v>0</v>
      </c>
      <c r="I13" s="131">
        <v>0</v>
      </c>
      <c r="J13" s="131"/>
      <c r="K13" s="132"/>
      <c r="L13" s="132"/>
    </row>
    <row r="14" spans="1:12" ht="38.25" customHeight="1">
      <c r="A14" s="127" t="s">
        <v>257</v>
      </c>
      <c r="B14" s="126" t="s">
        <v>258</v>
      </c>
      <c r="C14" s="198">
        <v>2018</v>
      </c>
      <c r="D14" s="131"/>
      <c r="E14" s="133"/>
      <c r="F14" s="133"/>
      <c r="G14" s="134"/>
      <c r="H14" s="131">
        <v>0</v>
      </c>
      <c r="I14" s="131">
        <v>0</v>
      </c>
      <c r="J14" s="131"/>
      <c r="K14" s="132"/>
      <c r="L14" s="132"/>
    </row>
    <row r="15" spans="1:12" ht="36.75" customHeight="1">
      <c r="A15" s="127" t="s">
        <v>259</v>
      </c>
      <c r="B15" s="126" t="s">
        <v>260</v>
      </c>
      <c r="C15" s="198">
        <v>2018</v>
      </c>
      <c r="D15" s="131"/>
      <c r="E15" s="133"/>
      <c r="F15" s="133"/>
      <c r="G15" s="134">
        <v>0</v>
      </c>
      <c r="H15" s="131">
        <v>0</v>
      </c>
      <c r="I15" s="131">
        <v>0</v>
      </c>
      <c r="J15" s="131"/>
      <c r="K15" s="132"/>
      <c r="L15" s="132"/>
    </row>
    <row r="16" spans="1:12" ht="30">
      <c r="A16" s="127" t="s">
        <v>261</v>
      </c>
      <c r="B16" s="126" t="s">
        <v>262</v>
      </c>
      <c r="C16" s="198">
        <v>2018</v>
      </c>
      <c r="D16" s="131"/>
      <c r="E16" s="133"/>
      <c r="F16" s="133"/>
      <c r="G16" s="134">
        <v>0</v>
      </c>
      <c r="H16" s="131">
        <v>0</v>
      </c>
      <c r="I16" s="131">
        <v>0</v>
      </c>
      <c r="J16" s="131"/>
      <c r="K16" s="132"/>
      <c r="L16" s="132"/>
    </row>
    <row r="17" spans="1:12" ht="15">
      <c r="A17" s="127" t="s">
        <v>263</v>
      </c>
      <c r="B17" s="126" t="s">
        <v>264</v>
      </c>
      <c r="C17" s="198">
        <v>2018</v>
      </c>
      <c r="D17" s="131"/>
      <c r="E17" s="133"/>
      <c r="F17" s="133"/>
      <c r="G17" s="134">
        <v>0</v>
      </c>
      <c r="H17" s="131">
        <v>0</v>
      </c>
      <c r="I17" s="131">
        <v>0</v>
      </c>
      <c r="J17" s="131"/>
      <c r="K17" s="132"/>
      <c r="L17" s="132"/>
    </row>
    <row r="18" spans="1:12" ht="42.75" customHeight="1">
      <c r="A18" s="127" t="s">
        <v>265</v>
      </c>
      <c r="B18" s="126" t="s">
        <v>266</v>
      </c>
      <c r="C18" s="198">
        <v>2018</v>
      </c>
      <c r="D18" s="131"/>
      <c r="E18" s="133"/>
      <c r="F18" s="133"/>
      <c r="G18" s="134">
        <v>0</v>
      </c>
      <c r="H18" s="131">
        <v>0</v>
      </c>
      <c r="I18" s="131">
        <v>0</v>
      </c>
      <c r="J18" s="131"/>
      <c r="K18" s="132"/>
      <c r="L18" s="132"/>
    </row>
    <row r="19" spans="1:12" ht="81" customHeight="1">
      <c r="A19" s="127" t="s">
        <v>267</v>
      </c>
      <c r="B19" s="126" t="s">
        <v>268</v>
      </c>
      <c r="C19" s="198">
        <v>2018</v>
      </c>
      <c r="D19" s="131"/>
      <c r="E19" s="133"/>
      <c r="F19" s="133"/>
      <c r="G19" s="134">
        <v>0</v>
      </c>
      <c r="H19" s="131">
        <v>0</v>
      </c>
      <c r="I19" s="131">
        <v>0</v>
      </c>
      <c r="J19" s="131"/>
      <c r="K19" s="132"/>
      <c r="L19" s="132"/>
    </row>
    <row r="20" spans="1:12" ht="73.5" customHeight="1">
      <c r="A20" s="127" t="s">
        <v>269</v>
      </c>
      <c r="B20" s="126" t="s">
        <v>270</v>
      </c>
      <c r="C20" s="198">
        <v>2018</v>
      </c>
      <c r="D20" s="131"/>
      <c r="E20" s="133"/>
      <c r="F20" s="133"/>
      <c r="G20" s="134">
        <v>0</v>
      </c>
      <c r="H20" s="131">
        <v>0</v>
      </c>
      <c r="I20" s="131">
        <v>0</v>
      </c>
      <c r="J20" s="131"/>
      <c r="K20" s="132"/>
      <c r="L20" s="132"/>
    </row>
    <row r="21" spans="1:12" ht="79.5" customHeight="1">
      <c r="A21" s="127" t="s">
        <v>271</v>
      </c>
      <c r="B21" s="126" t="s">
        <v>272</v>
      </c>
      <c r="C21" s="198">
        <v>2018</v>
      </c>
      <c r="D21" s="131"/>
      <c r="E21" s="133"/>
      <c r="F21" s="133"/>
      <c r="G21" s="134">
        <v>0</v>
      </c>
      <c r="H21" s="131">
        <v>0</v>
      </c>
      <c r="I21" s="131">
        <v>0</v>
      </c>
      <c r="J21" s="131"/>
      <c r="K21" s="132"/>
      <c r="L21" s="132"/>
    </row>
    <row r="22" spans="1:12" ht="75.75" customHeight="1">
      <c r="A22" s="127" t="s">
        <v>273</v>
      </c>
      <c r="B22" s="126" t="s">
        <v>274</v>
      </c>
      <c r="C22" s="198">
        <v>2018</v>
      </c>
      <c r="D22" s="131"/>
      <c r="E22" s="133"/>
      <c r="F22" s="133"/>
      <c r="G22" s="134">
        <v>0</v>
      </c>
      <c r="H22" s="131">
        <v>0</v>
      </c>
      <c r="I22" s="131">
        <v>0</v>
      </c>
      <c r="J22" s="131"/>
      <c r="K22" s="132"/>
      <c r="L22" s="132"/>
    </row>
    <row r="23" spans="1:12" ht="28.5" customHeight="1">
      <c r="A23" s="127" t="s">
        <v>275</v>
      </c>
      <c r="B23" s="126" t="s">
        <v>276</v>
      </c>
      <c r="C23" s="198">
        <v>2018</v>
      </c>
      <c r="D23" s="131"/>
      <c r="E23" s="133"/>
      <c r="F23" s="133"/>
      <c r="G23" s="134">
        <v>0</v>
      </c>
      <c r="H23" s="131">
        <v>0</v>
      </c>
      <c r="I23" s="131">
        <v>0</v>
      </c>
      <c r="J23" s="131"/>
      <c r="K23" s="132"/>
      <c r="L23" s="132"/>
    </row>
    <row r="24" spans="1:12" ht="29.25" customHeight="1">
      <c r="A24" s="127" t="s">
        <v>277</v>
      </c>
      <c r="B24" s="126" t="s">
        <v>278</v>
      </c>
      <c r="C24" s="198">
        <v>2018</v>
      </c>
      <c r="D24" s="131"/>
      <c r="E24" s="133"/>
      <c r="F24" s="133"/>
      <c r="G24" s="134">
        <v>0</v>
      </c>
      <c r="H24" s="131">
        <v>0</v>
      </c>
      <c r="I24" s="131">
        <v>0</v>
      </c>
      <c r="J24" s="131"/>
      <c r="K24" s="132"/>
      <c r="L24" s="132"/>
    </row>
    <row r="25" spans="1:12" ht="63.75" customHeight="1">
      <c r="A25" s="127" t="s">
        <v>279</v>
      </c>
      <c r="B25" s="126" t="s">
        <v>209</v>
      </c>
      <c r="C25" s="125">
        <v>2019</v>
      </c>
      <c r="D25" s="135">
        <f>G25+J25</f>
        <v>1798870.7000000002</v>
      </c>
      <c r="E25" s="129">
        <f>H25+K25</f>
        <v>1732500</v>
      </c>
      <c r="F25" s="129">
        <f>I25+L25</f>
        <v>1732500</v>
      </c>
      <c r="G25" s="130">
        <f aca="true" t="shared" si="1" ref="G25:L25">SUM(G26:G49)</f>
        <v>1798870.7000000002</v>
      </c>
      <c r="H25" s="129">
        <f t="shared" si="1"/>
        <v>1732500</v>
      </c>
      <c r="I25" s="129">
        <f t="shared" si="1"/>
        <v>1732500</v>
      </c>
      <c r="J25" s="129">
        <f t="shared" si="1"/>
        <v>0</v>
      </c>
      <c r="K25" s="129">
        <f t="shared" si="1"/>
        <v>0</v>
      </c>
      <c r="L25" s="129">
        <f t="shared" si="1"/>
        <v>0</v>
      </c>
    </row>
    <row r="26" spans="1:12" ht="22.5" customHeight="1">
      <c r="A26" s="127" t="s">
        <v>253</v>
      </c>
      <c r="B26" s="126" t="s">
        <v>280</v>
      </c>
      <c r="C26" s="198">
        <v>2019</v>
      </c>
      <c r="D26" s="133"/>
      <c r="E26" s="133"/>
      <c r="F26" s="133"/>
      <c r="G26" s="136">
        <f>55600-88.35</f>
        <v>55511.65</v>
      </c>
      <c r="H26" s="136">
        <v>55600</v>
      </c>
      <c r="I26" s="136">
        <v>55600</v>
      </c>
      <c r="J26" s="131"/>
      <c r="K26" s="131"/>
      <c r="L26" s="131"/>
    </row>
    <row r="27" spans="1:12" ht="31.5" customHeight="1">
      <c r="A27" s="127" t="s">
        <v>255</v>
      </c>
      <c r="B27" s="126" t="s">
        <v>281</v>
      </c>
      <c r="C27" s="198">
        <v>2019</v>
      </c>
      <c r="D27" s="133"/>
      <c r="E27" s="133"/>
      <c r="F27" s="133"/>
      <c r="G27" s="136">
        <f>361700-3265.74-23.51-32.82+206721.52-213000-325</f>
        <v>351774.44999999995</v>
      </c>
      <c r="H27" s="136">
        <v>361700</v>
      </c>
      <c r="I27" s="136">
        <v>361700</v>
      </c>
      <c r="J27" s="131"/>
      <c r="K27" s="131"/>
      <c r="L27" s="131"/>
    </row>
    <row r="28" spans="1:12" ht="34.5" customHeight="1">
      <c r="A28" s="127" t="s">
        <v>257</v>
      </c>
      <c r="B28" s="126" t="s">
        <v>282</v>
      </c>
      <c r="C28" s="198">
        <v>2019</v>
      </c>
      <c r="D28" s="133"/>
      <c r="E28" s="133"/>
      <c r="F28" s="133"/>
      <c r="G28" s="136">
        <f>181600-34800-7672</f>
        <v>139128</v>
      </c>
      <c r="H28" s="136">
        <v>181600</v>
      </c>
      <c r="I28" s="136">
        <v>181600</v>
      </c>
      <c r="J28" s="131"/>
      <c r="K28" s="131"/>
      <c r="L28" s="131"/>
    </row>
    <row r="29" spans="1:12" ht="15">
      <c r="A29" s="127" t="s">
        <v>283</v>
      </c>
      <c r="B29" s="126" t="s">
        <v>284</v>
      </c>
      <c r="C29" s="198">
        <v>2019</v>
      </c>
      <c r="D29" s="133"/>
      <c r="E29" s="133"/>
      <c r="F29" s="133"/>
      <c r="G29" s="136">
        <f>85800-5800+5840+51760</f>
        <v>137600</v>
      </c>
      <c r="H29" s="136">
        <v>85800</v>
      </c>
      <c r="I29" s="136">
        <v>85800</v>
      </c>
      <c r="J29" s="131"/>
      <c r="K29" s="131"/>
      <c r="L29" s="131"/>
    </row>
    <row r="30" spans="1:12" ht="70.5" customHeight="1">
      <c r="A30" s="127" t="s">
        <v>285</v>
      </c>
      <c r="B30" s="126" t="s">
        <v>286</v>
      </c>
      <c r="C30" s="198">
        <v>2019</v>
      </c>
      <c r="D30" s="133"/>
      <c r="E30" s="133"/>
      <c r="F30" s="133"/>
      <c r="G30" s="136">
        <v>12000</v>
      </c>
      <c r="H30" s="136">
        <v>12000</v>
      </c>
      <c r="I30" s="136">
        <v>12000</v>
      </c>
      <c r="J30" s="131"/>
      <c r="K30" s="131"/>
      <c r="L30" s="131"/>
    </row>
    <row r="31" spans="1:12" ht="38.25" customHeight="1">
      <c r="A31" s="127" t="s">
        <v>259</v>
      </c>
      <c r="B31" s="126" t="s">
        <v>287</v>
      </c>
      <c r="C31" s="198">
        <v>2019</v>
      </c>
      <c r="D31" s="133"/>
      <c r="E31" s="133"/>
      <c r="F31" s="133"/>
      <c r="G31" s="136">
        <v>0</v>
      </c>
      <c r="H31" s="136">
        <v>0</v>
      </c>
      <c r="I31" s="136">
        <v>0</v>
      </c>
      <c r="J31" s="131"/>
      <c r="K31" s="131"/>
      <c r="L31" s="131"/>
    </row>
    <row r="32" spans="1:12" ht="36.75" customHeight="1">
      <c r="A32" s="127" t="s">
        <v>261</v>
      </c>
      <c r="B32" s="126" t="s">
        <v>288</v>
      </c>
      <c r="C32" s="198">
        <v>2019</v>
      </c>
      <c r="D32" s="133"/>
      <c r="E32" s="133"/>
      <c r="F32" s="133"/>
      <c r="G32" s="136"/>
      <c r="H32" s="136"/>
      <c r="I32" s="136"/>
      <c r="J32" s="131"/>
      <c r="K32" s="131"/>
      <c r="L32" s="131"/>
    </row>
    <row r="33" spans="1:12" ht="15">
      <c r="A33" s="127" t="s">
        <v>263</v>
      </c>
      <c r="B33" s="126" t="s">
        <v>289</v>
      </c>
      <c r="C33" s="198">
        <v>2019</v>
      </c>
      <c r="D33" s="133"/>
      <c r="E33" s="133"/>
      <c r="F33" s="133"/>
      <c r="G33" s="136">
        <v>42000</v>
      </c>
      <c r="H33" s="136">
        <v>42000</v>
      </c>
      <c r="I33" s="136">
        <v>42000</v>
      </c>
      <c r="J33" s="131"/>
      <c r="K33" s="131"/>
      <c r="L33" s="131"/>
    </row>
    <row r="34" spans="1:12" ht="48" customHeight="1">
      <c r="A34" s="127" t="s">
        <v>265</v>
      </c>
      <c r="B34" s="126" t="s">
        <v>290</v>
      </c>
      <c r="C34" s="198">
        <v>2019</v>
      </c>
      <c r="D34" s="131"/>
      <c r="E34" s="133"/>
      <c r="F34" s="133"/>
      <c r="G34" s="136"/>
      <c r="H34" s="136"/>
      <c r="I34" s="136"/>
      <c r="J34" s="131"/>
      <c r="K34" s="131"/>
      <c r="L34" s="131"/>
    </row>
    <row r="35" spans="1:12" ht="51" customHeight="1">
      <c r="A35" s="127" t="s">
        <v>267</v>
      </c>
      <c r="B35" s="126" t="s">
        <v>291</v>
      </c>
      <c r="C35" s="198">
        <v>2019</v>
      </c>
      <c r="D35" s="133"/>
      <c r="E35" s="133"/>
      <c r="F35" s="133"/>
      <c r="G35" s="136">
        <f>70000+146809.61-6.34+7500</f>
        <v>224303.27</v>
      </c>
      <c r="H35" s="136">
        <v>70000</v>
      </c>
      <c r="I35" s="136">
        <v>70000</v>
      </c>
      <c r="J35" s="131"/>
      <c r="K35" s="131"/>
      <c r="L35" s="131"/>
    </row>
    <row r="36" spans="1:12" ht="33" customHeight="1">
      <c r="A36" s="127" t="s">
        <v>292</v>
      </c>
      <c r="B36" s="126" t="s">
        <v>293</v>
      </c>
      <c r="C36" s="198">
        <v>2019</v>
      </c>
      <c r="D36" s="133"/>
      <c r="E36" s="133"/>
      <c r="F36" s="133"/>
      <c r="G36" s="136">
        <v>168000</v>
      </c>
      <c r="H36" s="136">
        <v>250800</v>
      </c>
      <c r="I36" s="136">
        <v>250800</v>
      </c>
      <c r="J36" s="131"/>
      <c r="K36" s="131"/>
      <c r="L36" s="131"/>
    </row>
    <row r="37" spans="1:12" ht="30">
      <c r="A37" s="127" t="s">
        <v>294</v>
      </c>
      <c r="B37" s="126" t="s">
        <v>295</v>
      </c>
      <c r="C37" s="198">
        <v>2019</v>
      </c>
      <c r="D37" s="133"/>
      <c r="E37" s="133"/>
      <c r="F37" s="133"/>
      <c r="G37" s="136">
        <v>0</v>
      </c>
      <c r="H37" s="136">
        <v>0</v>
      </c>
      <c r="I37" s="136">
        <v>0</v>
      </c>
      <c r="J37" s="131"/>
      <c r="K37" s="131"/>
      <c r="L37" s="131"/>
    </row>
    <row r="38" spans="1:12" ht="15">
      <c r="A38" s="127" t="s">
        <v>296</v>
      </c>
      <c r="B38" s="126" t="s">
        <v>297</v>
      </c>
      <c r="C38" s="198">
        <v>2019</v>
      </c>
      <c r="D38" s="133"/>
      <c r="E38" s="133"/>
      <c r="F38" s="133"/>
      <c r="G38" s="136"/>
      <c r="H38" s="136"/>
      <c r="I38" s="136"/>
      <c r="J38" s="131"/>
      <c r="K38" s="131"/>
      <c r="L38" s="131"/>
    </row>
    <row r="39" spans="1:12" ht="30">
      <c r="A39" s="127" t="s">
        <v>490</v>
      </c>
      <c r="B39" s="126" t="s">
        <v>298</v>
      </c>
      <c r="C39" s="198">
        <v>2019</v>
      </c>
      <c r="D39" s="133"/>
      <c r="E39" s="133"/>
      <c r="F39" s="133"/>
      <c r="G39" s="136">
        <v>11450</v>
      </c>
      <c r="H39" s="136"/>
      <c r="I39" s="136"/>
      <c r="J39" s="131"/>
      <c r="K39" s="131"/>
      <c r="L39" s="131"/>
    </row>
    <row r="40" spans="1:12" ht="26.25" customHeight="1">
      <c r="A40" s="127" t="s">
        <v>299</v>
      </c>
      <c r="B40" s="126" t="s">
        <v>300</v>
      </c>
      <c r="C40" s="198">
        <v>2019</v>
      </c>
      <c r="D40" s="133"/>
      <c r="E40" s="133"/>
      <c r="F40" s="133"/>
      <c r="G40" s="136">
        <f>247100-40000-12484-11450</f>
        <v>183166</v>
      </c>
      <c r="H40" s="136">
        <v>247100</v>
      </c>
      <c r="I40" s="136">
        <v>247100</v>
      </c>
      <c r="J40" s="131"/>
      <c r="K40" s="131"/>
      <c r="L40" s="131"/>
    </row>
    <row r="41" spans="1:12" ht="15">
      <c r="A41" s="127" t="s">
        <v>301</v>
      </c>
      <c r="B41" s="126" t="s">
        <v>302</v>
      </c>
      <c r="C41" s="198">
        <v>2019</v>
      </c>
      <c r="D41" s="133"/>
      <c r="E41" s="133"/>
      <c r="F41" s="133"/>
      <c r="G41" s="137">
        <f>169000+23.51+32.82+45000+172+40000-37516</f>
        <v>216712.33000000002</v>
      </c>
      <c r="H41" s="137">
        <v>169000</v>
      </c>
      <c r="I41" s="137">
        <v>169000</v>
      </c>
      <c r="J41" s="131"/>
      <c r="K41" s="131"/>
      <c r="L41" s="131"/>
    </row>
    <row r="42" spans="1:12" ht="45">
      <c r="A42" s="127" t="s">
        <v>303</v>
      </c>
      <c r="B42" s="126" t="s">
        <v>304</v>
      </c>
      <c r="C42" s="198">
        <v>2019</v>
      </c>
      <c r="D42" s="133"/>
      <c r="E42" s="133"/>
      <c r="F42" s="133"/>
      <c r="G42" s="136">
        <f>16629.06-4000-6537.35-6091.71</f>
        <v>0</v>
      </c>
      <c r="H42" s="136">
        <f>16629.06-4000-6537.35-6091.71</f>
        <v>0</v>
      </c>
      <c r="I42" s="137">
        <v>0</v>
      </c>
      <c r="J42" s="131"/>
      <c r="K42" s="131"/>
      <c r="L42" s="131"/>
    </row>
    <row r="43" spans="1:12" ht="30">
      <c r="A43" s="127" t="s">
        <v>305</v>
      </c>
      <c r="B43" s="126" t="s">
        <v>306</v>
      </c>
      <c r="C43" s="198">
        <v>2019</v>
      </c>
      <c r="D43" s="133"/>
      <c r="E43" s="133"/>
      <c r="F43" s="133"/>
      <c r="G43" s="137"/>
      <c r="H43" s="137"/>
      <c r="I43" s="137"/>
      <c r="J43" s="131"/>
      <c r="K43" s="131"/>
      <c r="L43" s="131"/>
    </row>
    <row r="44" spans="1:12" ht="45">
      <c r="A44" s="127" t="s">
        <v>307</v>
      </c>
      <c r="B44" s="126" t="s">
        <v>308</v>
      </c>
      <c r="C44" s="198">
        <v>2019</v>
      </c>
      <c r="D44" s="133"/>
      <c r="E44" s="133"/>
      <c r="F44" s="133"/>
      <c r="G44" s="137">
        <v>0</v>
      </c>
      <c r="H44" s="137">
        <v>0</v>
      </c>
      <c r="I44" s="137">
        <v>0</v>
      </c>
      <c r="J44" s="131"/>
      <c r="K44" s="131"/>
      <c r="L44" s="131"/>
    </row>
    <row r="45" spans="1:12" ht="30">
      <c r="A45" s="127" t="s">
        <v>309</v>
      </c>
      <c r="B45" s="126" t="s">
        <v>310</v>
      </c>
      <c r="C45" s="198">
        <v>2019</v>
      </c>
      <c r="D45" s="133"/>
      <c r="E45" s="133"/>
      <c r="F45" s="133"/>
      <c r="G45" s="137">
        <f>96000+325</f>
        <v>96325</v>
      </c>
      <c r="H45" s="137">
        <v>96000</v>
      </c>
      <c r="I45" s="137">
        <v>96000</v>
      </c>
      <c r="J45" s="131"/>
      <c r="K45" s="131"/>
      <c r="L45" s="131"/>
    </row>
    <row r="46" spans="1:12" ht="30">
      <c r="A46" s="127" t="s">
        <v>311</v>
      </c>
      <c r="B46" s="126" t="s">
        <v>312</v>
      </c>
      <c r="C46" s="198">
        <v>2019</v>
      </c>
      <c r="D46" s="133"/>
      <c r="E46" s="133"/>
      <c r="F46" s="133"/>
      <c r="G46" s="137">
        <v>39100</v>
      </c>
      <c r="H46" s="137">
        <v>39100</v>
      </c>
      <c r="I46" s="137">
        <v>39100</v>
      </c>
      <c r="J46" s="131"/>
      <c r="K46" s="131"/>
      <c r="L46" s="131"/>
    </row>
    <row r="47" spans="1:12" ht="75">
      <c r="A47" s="127" t="s">
        <v>313</v>
      </c>
      <c r="B47" s="126" t="s">
        <v>314</v>
      </c>
      <c r="C47" s="198">
        <v>2019</v>
      </c>
      <c r="D47" s="133"/>
      <c r="E47" s="133"/>
      <c r="F47" s="133"/>
      <c r="G47" s="137">
        <v>40000</v>
      </c>
      <c r="H47" s="137">
        <v>40000</v>
      </c>
      <c r="I47" s="137">
        <v>40000</v>
      </c>
      <c r="J47" s="131"/>
      <c r="K47" s="131"/>
      <c r="L47" s="131"/>
    </row>
    <row r="48" spans="1:12" ht="30">
      <c r="A48" s="127" t="s">
        <v>315</v>
      </c>
      <c r="B48" s="126" t="s">
        <v>316</v>
      </c>
      <c r="C48" s="198">
        <v>2019</v>
      </c>
      <c r="D48" s="133"/>
      <c r="E48" s="133"/>
      <c r="F48" s="133"/>
      <c r="G48" s="136">
        <f>73800</f>
        <v>73800</v>
      </c>
      <c r="H48" s="136">
        <v>73800</v>
      </c>
      <c r="I48" s="137">
        <v>73800</v>
      </c>
      <c r="J48" s="131"/>
      <c r="K48" s="131"/>
      <c r="L48" s="131"/>
    </row>
    <row r="49" spans="1:12" ht="40.5" customHeight="1">
      <c r="A49" s="127" t="s">
        <v>317</v>
      </c>
      <c r="B49" s="126" t="s">
        <v>318</v>
      </c>
      <c r="C49" s="198">
        <v>2019</v>
      </c>
      <c r="D49" s="133"/>
      <c r="E49" s="133"/>
      <c r="F49" s="133"/>
      <c r="G49" s="137">
        <v>8000</v>
      </c>
      <c r="H49" s="137">
        <v>8000</v>
      </c>
      <c r="I49" s="137">
        <v>8000</v>
      </c>
      <c r="J49" s="131"/>
      <c r="K49" s="131"/>
      <c r="L49" s="131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6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315" t="s">
        <v>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</row>
    <row r="3" ht="3" customHeight="1"/>
    <row r="4" spans="1:70" s="37" customFormat="1" ht="14.25">
      <c r="A4" s="316" t="s">
        <v>65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</row>
    <row r="5" spans="1:70" s="37" customFormat="1" ht="14.25">
      <c r="A5" s="316" t="s">
        <v>210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</row>
    <row r="6" spans="1:70" s="37" customFormat="1" ht="14.25">
      <c r="A6" s="316" t="s">
        <v>97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</row>
    <row r="7" spans="1:70" s="37" customFormat="1" ht="14.25">
      <c r="A7" s="255" t="s">
        <v>103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</row>
    <row r="8" ht="10.5" customHeight="1"/>
    <row r="9" spans="1:70" ht="55.5" customHeight="1">
      <c r="A9" s="323" t="s">
        <v>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5"/>
      <c r="AP9" s="323" t="s">
        <v>5</v>
      </c>
      <c r="AQ9" s="324"/>
      <c r="AR9" s="324"/>
      <c r="AS9" s="324"/>
      <c r="AT9" s="324"/>
      <c r="AU9" s="324"/>
      <c r="AV9" s="324"/>
      <c r="AW9" s="324"/>
      <c r="AX9" s="324"/>
      <c r="AY9" s="324"/>
      <c r="AZ9" s="325"/>
      <c r="BA9" s="323" t="s">
        <v>211</v>
      </c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5"/>
    </row>
    <row r="10" spans="1:70" s="34" customFormat="1" ht="12.75">
      <c r="A10" s="326">
        <v>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>
        <v>2</v>
      </c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>
        <v>3</v>
      </c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</row>
    <row r="11" spans="1:70" ht="15" customHeight="1">
      <c r="A11" s="318" t="s">
        <v>37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20"/>
      <c r="AP11" s="321" t="s">
        <v>105</v>
      </c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</row>
    <row r="12" spans="1:70" ht="15" customHeight="1">
      <c r="A12" s="318" t="s">
        <v>38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20"/>
      <c r="AP12" s="321" t="s">
        <v>106</v>
      </c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</row>
    <row r="13" spans="1:70" ht="15" customHeight="1">
      <c r="A13" s="318" t="s">
        <v>66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20"/>
      <c r="AP13" s="321" t="s">
        <v>107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</row>
    <row r="14" spans="1:70" ht="15" customHeight="1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20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</row>
    <row r="15" spans="1:70" ht="15" customHeight="1">
      <c r="A15" s="318" t="s">
        <v>67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20"/>
      <c r="AP15" s="321" t="s">
        <v>108</v>
      </c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</row>
    <row r="16" spans="1:70" ht="15" customHeight="1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20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</row>
    <row r="18" spans="1:70" ht="12" customHeight="1">
      <c r="A18" s="315" t="s">
        <v>85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</row>
    <row r="20" ht="3" customHeight="1"/>
    <row r="21" spans="1:70" s="37" customFormat="1" ht="14.25">
      <c r="A21" s="317" t="s">
        <v>68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</row>
    <row r="22" ht="10.5" customHeight="1"/>
    <row r="23" spans="1:70" ht="44.25" customHeight="1">
      <c r="A23" s="323" t="s">
        <v>4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5"/>
      <c r="AP23" s="323" t="s">
        <v>5</v>
      </c>
      <c r="AQ23" s="324"/>
      <c r="AR23" s="324"/>
      <c r="AS23" s="324"/>
      <c r="AT23" s="324"/>
      <c r="AU23" s="324"/>
      <c r="AV23" s="324"/>
      <c r="AW23" s="324"/>
      <c r="AX23" s="324"/>
      <c r="AY23" s="324"/>
      <c r="AZ23" s="325"/>
      <c r="BA23" s="323" t="s">
        <v>212</v>
      </c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5"/>
    </row>
    <row r="24" spans="1:70" s="34" customFormat="1" ht="12.75">
      <c r="A24" s="326">
        <v>1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>
        <v>2</v>
      </c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>
        <v>3</v>
      </c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</row>
    <row r="25" spans="1:70" ht="15" customHeight="1">
      <c r="A25" s="318" t="s">
        <v>69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20"/>
      <c r="AP25" s="321" t="s">
        <v>105</v>
      </c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</row>
    <row r="26" spans="1:70" ht="73.5" customHeight="1">
      <c r="A26" s="318" t="s">
        <v>104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20"/>
      <c r="AP26" s="321" t="s">
        <v>106</v>
      </c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</row>
    <row r="27" spans="1:70" ht="31.5" customHeight="1">
      <c r="A27" s="318" t="s">
        <v>70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20"/>
      <c r="AP27" s="321" t="s">
        <v>107</v>
      </c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</row>
  </sheetData>
  <sheetProtection/>
  <mergeCells count="46"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23:AO23"/>
    <mergeCell ref="AP23:AZ23"/>
    <mergeCell ref="BA23:BR23"/>
    <mergeCell ref="A16:AO16"/>
    <mergeCell ref="AP16:AZ16"/>
    <mergeCell ref="BA16:BR16"/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22">
      <selection activeCell="AO20" sqref="AO20:EL21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 t="s">
        <v>109</v>
      </c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</row>
    <row r="2" spans="1:167" s="17" customFormat="1" ht="9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 t="s">
        <v>110</v>
      </c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</row>
    <row r="3" spans="1:167" s="17" customFormat="1" ht="9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 t="s">
        <v>111</v>
      </c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1:167" s="17" customFormat="1" ht="9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 t="s">
        <v>112</v>
      </c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</row>
    <row r="5" spans="1:167" s="17" customFormat="1" ht="2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</row>
    <row r="6" spans="1:167" s="18" customFormat="1" ht="9" customHeight="1" hidden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112" t="s">
        <v>113</v>
      </c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s="17" customFormat="1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8" spans="1:167" s="19" customFormat="1" ht="10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327" t="s">
        <v>114</v>
      </c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  <c r="FJ8" s="327"/>
      <c r="FK8" s="327"/>
    </row>
    <row r="9" spans="1:167" s="19" customFormat="1" ht="10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328" t="s">
        <v>213</v>
      </c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</row>
    <row r="10" spans="1:167" s="17" customFormat="1" ht="9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329" t="s">
        <v>115</v>
      </c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</row>
    <row r="11" spans="1:167" s="19" customFormat="1" ht="10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328" t="s">
        <v>214</v>
      </c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8"/>
      <c r="FK11" s="328"/>
    </row>
    <row r="12" spans="1:167" s="17" customFormat="1" ht="9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330" t="s">
        <v>116</v>
      </c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</row>
    <row r="13" spans="1:167" s="19" customFormat="1" ht="10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87"/>
      <c r="CM13" s="87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7"/>
      <c r="DU13" s="87"/>
      <c r="DV13" s="87"/>
      <c r="DW13" s="87"/>
      <c r="DX13" s="87"/>
      <c r="DY13" s="331" t="s">
        <v>215</v>
      </c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1:167" s="17" customFormat="1" ht="11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330" t="s">
        <v>88</v>
      </c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88"/>
      <c r="CM14" s="88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329" t="s">
        <v>89</v>
      </c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</row>
    <row r="15" spans="1:167" s="19" customFormat="1" ht="11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9" t="s">
        <v>90</v>
      </c>
      <c r="BQ15" s="332" t="s">
        <v>478</v>
      </c>
      <c r="BR15" s="332"/>
      <c r="BS15" s="332"/>
      <c r="BT15" s="332"/>
      <c r="BU15" s="332"/>
      <c r="BV15" s="333" t="s">
        <v>90</v>
      </c>
      <c r="BW15" s="333"/>
      <c r="BX15" s="332" t="s">
        <v>479</v>
      </c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4">
        <v>20</v>
      </c>
      <c r="CV15" s="334"/>
      <c r="CW15" s="334"/>
      <c r="CX15" s="334"/>
      <c r="CY15" s="335" t="s">
        <v>216</v>
      </c>
      <c r="CZ15" s="335"/>
      <c r="DA15" s="335"/>
      <c r="DB15" s="333" t="s">
        <v>91</v>
      </c>
      <c r="DC15" s="333"/>
      <c r="DD15" s="333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9"/>
    </row>
    <row r="16" spans="1:167" s="20" customFormat="1" ht="15" customHeight="1">
      <c r="A16" s="90"/>
      <c r="B16" s="336" t="s">
        <v>71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  <c r="EW16" s="336"/>
      <c r="EX16" s="336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</row>
    <row r="17" spans="1:167" s="19" customFormat="1" ht="12" customHeight="1" thickBot="1">
      <c r="A17" s="21"/>
      <c r="B17" s="86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86"/>
      <c r="EI17" s="91" t="s">
        <v>118</v>
      </c>
      <c r="EJ17" s="337" t="s">
        <v>216</v>
      </c>
      <c r="EK17" s="337"/>
      <c r="EL17" s="337"/>
      <c r="EM17" s="337"/>
      <c r="EN17" s="21" t="s">
        <v>119</v>
      </c>
      <c r="EO17" s="21"/>
      <c r="EP17" s="21"/>
      <c r="EQ17" s="21"/>
      <c r="ER17" s="86"/>
      <c r="ES17" s="86"/>
      <c r="ET17" s="86"/>
      <c r="EU17" s="86"/>
      <c r="EV17" s="86"/>
      <c r="EW17" s="86"/>
      <c r="EX17" s="86"/>
      <c r="EY17" s="86"/>
      <c r="EZ17" s="338" t="s">
        <v>82</v>
      </c>
      <c r="FA17" s="339"/>
      <c r="FB17" s="339"/>
      <c r="FC17" s="339"/>
      <c r="FD17" s="339"/>
      <c r="FE17" s="339"/>
      <c r="FF17" s="339"/>
      <c r="FG17" s="339"/>
      <c r="FH17" s="339"/>
      <c r="FI17" s="339"/>
      <c r="FJ17" s="339"/>
      <c r="FK17" s="340"/>
    </row>
    <row r="18" spans="1:167" s="19" customFormat="1" ht="12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21"/>
      <c r="EC18" s="21"/>
      <c r="ED18" s="21"/>
      <c r="EE18" s="21"/>
      <c r="EF18" s="92"/>
      <c r="EG18" s="92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4"/>
      <c r="ES18" s="94"/>
      <c r="ET18" s="94"/>
      <c r="EU18" s="94"/>
      <c r="EV18" s="86"/>
      <c r="EW18" s="93"/>
      <c r="EX18" s="94" t="s">
        <v>120</v>
      </c>
      <c r="EY18" s="86"/>
      <c r="EZ18" s="341" t="s">
        <v>117</v>
      </c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3"/>
    </row>
    <row r="19" spans="1:167" s="19" customFormat="1" ht="10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9" t="s">
        <v>121</v>
      </c>
      <c r="AR19" s="332" t="s">
        <v>478</v>
      </c>
      <c r="AS19" s="332"/>
      <c r="AT19" s="332"/>
      <c r="AU19" s="332"/>
      <c r="AV19" s="332"/>
      <c r="AW19" s="333" t="s">
        <v>90</v>
      </c>
      <c r="AX19" s="333"/>
      <c r="AY19" s="332" t="s">
        <v>479</v>
      </c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4">
        <v>20</v>
      </c>
      <c r="BW19" s="334"/>
      <c r="BX19" s="334"/>
      <c r="BY19" s="334"/>
      <c r="BZ19" s="335" t="s">
        <v>216</v>
      </c>
      <c r="CA19" s="335"/>
      <c r="CB19" s="335"/>
      <c r="CC19" s="333" t="s">
        <v>91</v>
      </c>
      <c r="CD19" s="333"/>
      <c r="CE19" s="333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9"/>
      <c r="ES19" s="89"/>
      <c r="ET19" s="89"/>
      <c r="EU19" s="89"/>
      <c r="EV19" s="86"/>
      <c r="EW19" s="86"/>
      <c r="EX19" s="89" t="s">
        <v>92</v>
      </c>
      <c r="EY19" s="86"/>
      <c r="EZ19" s="344" t="s">
        <v>480</v>
      </c>
      <c r="FA19" s="345"/>
      <c r="FB19" s="345"/>
      <c r="FC19" s="345"/>
      <c r="FD19" s="345"/>
      <c r="FE19" s="345"/>
      <c r="FF19" s="345"/>
      <c r="FG19" s="345"/>
      <c r="FH19" s="345"/>
      <c r="FI19" s="345"/>
      <c r="FJ19" s="345"/>
      <c r="FK19" s="346"/>
    </row>
    <row r="20" spans="1:167" s="19" customFormat="1" ht="10.5" customHeight="1">
      <c r="A20" s="86" t="s">
        <v>122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333" t="s">
        <v>483</v>
      </c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86"/>
      <c r="EN20" s="86"/>
      <c r="EO20" s="86"/>
      <c r="EP20" s="86"/>
      <c r="EQ20" s="86"/>
      <c r="ER20" s="89"/>
      <c r="ES20" s="89"/>
      <c r="ET20" s="89"/>
      <c r="EU20" s="89"/>
      <c r="EV20" s="86"/>
      <c r="EW20" s="86"/>
      <c r="EX20" s="89"/>
      <c r="EY20" s="86"/>
      <c r="EZ20" s="347" t="s">
        <v>217</v>
      </c>
      <c r="FA20" s="348"/>
      <c r="FB20" s="348"/>
      <c r="FC20" s="348"/>
      <c r="FD20" s="348"/>
      <c r="FE20" s="348"/>
      <c r="FF20" s="348"/>
      <c r="FG20" s="348"/>
      <c r="FH20" s="348"/>
      <c r="FI20" s="348"/>
      <c r="FJ20" s="348"/>
      <c r="FK20" s="349"/>
    </row>
    <row r="21" spans="1:167" s="19" customFormat="1" ht="10.5" customHeight="1">
      <c r="A21" s="86" t="s">
        <v>123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86"/>
      <c r="AN21" s="86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86"/>
      <c r="EN21" s="86"/>
      <c r="EO21" s="86"/>
      <c r="EP21" s="86"/>
      <c r="EQ21" s="86"/>
      <c r="ER21" s="89"/>
      <c r="ES21" s="89"/>
      <c r="ET21" s="89"/>
      <c r="EU21" s="89"/>
      <c r="EV21" s="86"/>
      <c r="EW21" s="86"/>
      <c r="EX21" s="89" t="s">
        <v>93</v>
      </c>
      <c r="EY21" s="86"/>
      <c r="EZ21" s="350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51"/>
    </row>
    <row r="22" spans="1:167" s="19" customFormat="1" ht="3" customHeight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6"/>
      <c r="AT22" s="86"/>
      <c r="AU22" s="86"/>
      <c r="AV22" s="86"/>
      <c r="AW22" s="86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86"/>
      <c r="EK22" s="86"/>
      <c r="EL22" s="86"/>
      <c r="EM22" s="86"/>
      <c r="EN22" s="86"/>
      <c r="EO22" s="86"/>
      <c r="EP22" s="86"/>
      <c r="EQ22" s="86"/>
      <c r="ER22" s="89"/>
      <c r="ES22" s="89"/>
      <c r="ET22" s="89"/>
      <c r="EU22" s="89"/>
      <c r="EV22" s="86"/>
      <c r="EW22" s="86"/>
      <c r="EX22" s="89"/>
      <c r="EY22" s="86"/>
      <c r="EZ22" s="347"/>
      <c r="FA22" s="348"/>
      <c r="FB22" s="348"/>
      <c r="FC22" s="348"/>
      <c r="FD22" s="348"/>
      <c r="FE22" s="348"/>
      <c r="FF22" s="348"/>
      <c r="FG22" s="348"/>
      <c r="FH22" s="348"/>
      <c r="FI22" s="348"/>
      <c r="FJ22" s="348"/>
      <c r="FK22" s="349"/>
    </row>
    <row r="23" spans="1:167" s="19" customFormat="1" ht="10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86"/>
      <c r="AN23" s="95"/>
      <c r="AO23" s="96" t="s">
        <v>83</v>
      </c>
      <c r="AP23" s="95"/>
      <c r="AQ23" s="95"/>
      <c r="AR23" s="95"/>
      <c r="AS23" s="86"/>
      <c r="AT23" s="86"/>
      <c r="AU23" s="86"/>
      <c r="AV23" s="86"/>
      <c r="AW23" s="86"/>
      <c r="AX23" s="86"/>
      <c r="AY23" s="355" t="s">
        <v>484</v>
      </c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7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86"/>
      <c r="EK23" s="86"/>
      <c r="EL23" s="86"/>
      <c r="EM23" s="86"/>
      <c r="EN23" s="86"/>
      <c r="EO23" s="86"/>
      <c r="EP23" s="86"/>
      <c r="EQ23" s="86"/>
      <c r="ER23" s="89"/>
      <c r="ES23" s="89"/>
      <c r="ET23" s="89"/>
      <c r="EU23" s="89"/>
      <c r="EV23" s="86"/>
      <c r="EW23" s="86"/>
      <c r="EX23" s="89" t="s">
        <v>124</v>
      </c>
      <c r="EY23" s="86"/>
      <c r="EZ23" s="352"/>
      <c r="FA23" s="353"/>
      <c r="FB23" s="353"/>
      <c r="FC23" s="353"/>
      <c r="FD23" s="353"/>
      <c r="FE23" s="353"/>
      <c r="FF23" s="353"/>
      <c r="FG23" s="353"/>
      <c r="FH23" s="353"/>
      <c r="FI23" s="353"/>
      <c r="FJ23" s="353"/>
      <c r="FK23" s="354"/>
    </row>
    <row r="24" spans="1:167" s="19" customFormat="1" ht="3" customHeight="1" thickBo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86"/>
      <c r="AT24" s="86"/>
      <c r="AU24" s="86"/>
      <c r="AV24" s="86"/>
      <c r="AW24" s="86"/>
      <c r="AX24" s="86"/>
      <c r="AY24" s="358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60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86"/>
      <c r="EK24" s="86"/>
      <c r="EL24" s="86"/>
      <c r="EM24" s="86"/>
      <c r="EN24" s="86"/>
      <c r="EO24" s="86"/>
      <c r="EP24" s="86"/>
      <c r="EQ24" s="86"/>
      <c r="ER24" s="89"/>
      <c r="ES24" s="89"/>
      <c r="ET24" s="89"/>
      <c r="EU24" s="89"/>
      <c r="EV24" s="86"/>
      <c r="EW24" s="86"/>
      <c r="EX24" s="89"/>
      <c r="EY24" s="86"/>
      <c r="EZ24" s="350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51"/>
    </row>
    <row r="25" spans="1:167" s="19" customFormat="1" ht="10.5" customHeight="1">
      <c r="A25" s="86" t="s">
        <v>125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86"/>
      <c r="AG25" s="86"/>
      <c r="AH25" s="86"/>
      <c r="AI25" s="86"/>
      <c r="AJ25" s="86"/>
      <c r="AK25" s="86"/>
      <c r="AL25" s="86"/>
      <c r="AM25" s="86"/>
      <c r="AN25" s="86"/>
      <c r="AO25" s="361" t="s">
        <v>221</v>
      </c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61"/>
      <c r="EB25" s="361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86"/>
      <c r="EN25" s="86"/>
      <c r="EO25" s="86"/>
      <c r="EP25" s="86"/>
      <c r="EQ25" s="86"/>
      <c r="ER25" s="89"/>
      <c r="ES25" s="89"/>
      <c r="ET25" s="89"/>
      <c r="EU25" s="89"/>
      <c r="EV25" s="86"/>
      <c r="EW25" s="86"/>
      <c r="EX25" s="94" t="s">
        <v>126</v>
      </c>
      <c r="EY25" s="86"/>
      <c r="EZ25" s="344" t="s">
        <v>218</v>
      </c>
      <c r="FA25" s="345"/>
      <c r="FB25" s="345"/>
      <c r="FC25" s="345"/>
      <c r="FD25" s="345"/>
      <c r="FE25" s="345"/>
      <c r="FF25" s="345"/>
      <c r="FG25" s="345"/>
      <c r="FH25" s="345"/>
      <c r="FI25" s="345"/>
      <c r="FJ25" s="345"/>
      <c r="FK25" s="346"/>
    </row>
    <row r="26" spans="1:167" s="19" customFormat="1" ht="10.5" customHeight="1">
      <c r="A26" s="86" t="s">
        <v>127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362" t="s">
        <v>222</v>
      </c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M26" s="86"/>
      <c r="EN26" s="86"/>
      <c r="EO26" s="86"/>
      <c r="EP26" s="86"/>
      <c r="EQ26" s="86"/>
      <c r="ER26" s="89"/>
      <c r="ES26" s="89"/>
      <c r="ET26" s="89"/>
      <c r="EU26" s="89"/>
      <c r="EV26" s="86"/>
      <c r="EW26" s="86"/>
      <c r="EX26" s="89"/>
      <c r="EY26" s="86"/>
      <c r="EZ26" s="347"/>
      <c r="FA26" s="348"/>
      <c r="FB26" s="348"/>
      <c r="FC26" s="348"/>
      <c r="FD26" s="348"/>
      <c r="FE26" s="348"/>
      <c r="FF26" s="348"/>
      <c r="FG26" s="348"/>
      <c r="FH26" s="348"/>
      <c r="FI26" s="348"/>
      <c r="FJ26" s="348"/>
      <c r="FK26" s="349"/>
    </row>
    <row r="27" spans="1:167" s="19" customFormat="1" ht="10.5" customHeight="1">
      <c r="A27" s="86" t="s">
        <v>128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86"/>
      <c r="EN27" s="86"/>
      <c r="EO27" s="86"/>
      <c r="EP27" s="86"/>
      <c r="EQ27" s="86"/>
      <c r="ER27" s="89"/>
      <c r="ES27" s="89"/>
      <c r="ET27" s="89"/>
      <c r="EU27" s="89"/>
      <c r="EV27" s="86"/>
      <c r="EW27" s="86"/>
      <c r="EX27" s="89" t="s">
        <v>129</v>
      </c>
      <c r="EY27" s="86"/>
      <c r="EZ27" s="363" t="s">
        <v>219</v>
      </c>
      <c r="FA27" s="364"/>
      <c r="FB27" s="364"/>
      <c r="FC27" s="364"/>
      <c r="FD27" s="364"/>
      <c r="FE27" s="364"/>
      <c r="FF27" s="364"/>
      <c r="FG27" s="364"/>
      <c r="FH27" s="364"/>
      <c r="FI27" s="364"/>
      <c r="FJ27" s="364"/>
      <c r="FK27" s="365"/>
    </row>
    <row r="28" spans="1:167" s="19" customFormat="1" ht="10.5" customHeight="1">
      <c r="A28" s="86" t="s">
        <v>127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362" t="s">
        <v>223</v>
      </c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2"/>
      <c r="EJ28" s="362"/>
      <c r="EK28" s="362"/>
      <c r="EL28" s="362"/>
      <c r="EM28" s="86"/>
      <c r="EN28" s="93"/>
      <c r="EO28" s="93"/>
      <c r="EP28" s="93"/>
      <c r="EQ28" s="93"/>
      <c r="ER28" s="94"/>
      <c r="ES28" s="94"/>
      <c r="ET28" s="94"/>
      <c r="EU28" s="94"/>
      <c r="EV28" s="86"/>
      <c r="EW28" s="93"/>
      <c r="EX28" s="86"/>
      <c r="EY28" s="86"/>
      <c r="EZ28" s="347"/>
      <c r="FA28" s="348"/>
      <c r="FB28" s="348"/>
      <c r="FC28" s="348"/>
      <c r="FD28" s="348"/>
      <c r="FE28" s="348"/>
      <c r="FF28" s="348"/>
      <c r="FG28" s="348"/>
      <c r="FH28" s="348"/>
      <c r="FI28" s="348"/>
      <c r="FJ28" s="348"/>
      <c r="FK28" s="349"/>
    </row>
    <row r="29" spans="1:167" s="19" customFormat="1" ht="10.5" customHeight="1">
      <c r="A29" s="86" t="s">
        <v>130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61"/>
      <c r="EE29" s="361"/>
      <c r="EF29" s="361"/>
      <c r="EG29" s="361"/>
      <c r="EH29" s="361"/>
      <c r="EI29" s="361"/>
      <c r="EJ29" s="361"/>
      <c r="EK29" s="361"/>
      <c r="EL29" s="361"/>
      <c r="EM29" s="86"/>
      <c r="EN29" s="93"/>
      <c r="EO29" s="93"/>
      <c r="EP29" s="93"/>
      <c r="EQ29" s="93"/>
      <c r="ER29" s="94"/>
      <c r="ES29" s="94"/>
      <c r="ET29" s="94"/>
      <c r="EU29" s="94"/>
      <c r="EV29" s="86"/>
      <c r="EW29" s="93"/>
      <c r="EX29" s="89" t="s">
        <v>93</v>
      </c>
      <c r="EY29" s="86"/>
      <c r="EZ29" s="350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51"/>
    </row>
    <row r="30" spans="1:167" s="19" customFormat="1" ht="10.5" customHeight="1">
      <c r="A30" s="86" t="s">
        <v>131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3"/>
      <c r="EK30" s="93"/>
      <c r="EL30" s="93"/>
      <c r="EM30" s="93"/>
      <c r="EN30" s="93"/>
      <c r="EO30" s="93"/>
      <c r="EP30" s="93"/>
      <c r="EQ30" s="93"/>
      <c r="ER30" s="94"/>
      <c r="ES30" s="94"/>
      <c r="ET30" s="94"/>
      <c r="EU30" s="94"/>
      <c r="EV30" s="86"/>
      <c r="EW30" s="93"/>
      <c r="EX30" s="89" t="s">
        <v>94</v>
      </c>
      <c r="EY30" s="86"/>
      <c r="EZ30" s="363" t="s">
        <v>220</v>
      </c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5"/>
    </row>
    <row r="31" spans="1:167" s="19" customFormat="1" ht="10.5" customHeight="1" thickBo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331" t="s">
        <v>224</v>
      </c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3"/>
      <c r="EK31" s="93"/>
      <c r="EL31" s="93"/>
      <c r="EM31" s="93"/>
      <c r="EN31" s="93"/>
      <c r="EO31" s="93"/>
      <c r="EP31" s="93"/>
      <c r="EQ31" s="93"/>
      <c r="ER31" s="94"/>
      <c r="ES31" s="94"/>
      <c r="ET31" s="94"/>
      <c r="EU31" s="94"/>
      <c r="EV31" s="86"/>
      <c r="EW31" s="93"/>
      <c r="EX31" s="89" t="s">
        <v>132</v>
      </c>
      <c r="EY31" s="86"/>
      <c r="EZ31" s="366"/>
      <c r="FA31" s="367"/>
      <c r="FB31" s="367"/>
      <c r="FC31" s="367"/>
      <c r="FD31" s="367"/>
      <c r="FE31" s="367"/>
      <c r="FF31" s="367"/>
      <c r="FG31" s="367"/>
      <c r="FH31" s="367"/>
      <c r="FI31" s="367"/>
      <c r="FJ31" s="367"/>
      <c r="FK31" s="368"/>
    </row>
    <row r="32" spans="1:167" s="17" customFormat="1" ht="7.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30" t="s">
        <v>133</v>
      </c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9"/>
      <c r="EK32" s="99"/>
      <c r="EL32" s="99"/>
      <c r="EM32" s="99"/>
      <c r="EN32" s="99"/>
      <c r="EO32" s="99"/>
      <c r="EP32" s="99"/>
      <c r="EQ32" s="99"/>
      <c r="ER32" s="100"/>
      <c r="ES32" s="100"/>
      <c r="ET32" s="100"/>
      <c r="EU32" s="100"/>
      <c r="EV32" s="84"/>
      <c r="EW32" s="99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</row>
    <row r="33" spans="1:167" s="19" customFormat="1" ht="12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102"/>
      <c r="AY33" s="102"/>
      <c r="AZ33" s="102"/>
      <c r="BA33" s="102"/>
      <c r="BB33" s="102"/>
      <c r="BC33" s="86"/>
      <c r="BD33" s="86"/>
      <c r="BE33" s="86"/>
      <c r="BF33" s="86"/>
      <c r="BG33" s="86"/>
      <c r="BH33" s="8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86"/>
      <c r="BX33" s="86"/>
      <c r="BY33" s="86"/>
      <c r="BZ33" s="86"/>
      <c r="CA33" s="86"/>
      <c r="CB33" s="97"/>
      <c r="CC33" s="97"/>
      <c r="CD33" s="97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86"/>
      <c r="EI33" s="97"/>
      <c r="EJ33" s="86"/>
      <c r="EK33" s="86"/>
      <c r="EL33" s="94" t="s">
        <v>37</v>
      </c>
      <c r="EM33" s="86"/>
      <c r="EN33" s="369">
        <v>0</v>
      </c>
      <c r="EO33" s="370"/>
      <c r="EP33" s="370"/>
      <c r="EQ33" s="370"/>
      <c r="ER33" s="370"/>
      <c r="ES33" s="370"/>
      <c r="ET33" s="370"/>
      <c r="EU33" s="370"/>
      <c r="EV33" s="370"/>
      <c r="EW33" s="370"/>
      <c r="EX33" s="370"/>
      <c r="EY33" s="370"/>
      <c r="EZ33" s="370"/>
      <c r="FA33" s="370"/>
      <c r="FB33" s="370"/>
      <c r="FC33" s="370"/>
      <c r="FD33" s="370"/>
      <c r="FE33" s="370"/>
      <c r="FF33" s="370"/>
      <c r="FG33" s="370"/>
      <c r="FH33" s="370"/>
      <c r="FI33" s="370"/>
      <c r="FJ33" s="370"/>
      <c r="FK33" s="371"/>
    </row>
    <row r="34" spans="1:167" s="19" customFormat="1" ht="4.5" customHeight="1" hidden="1">
      <c r="A34" s="9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3"/>
      <c r="EK34" s="93"/>
      <c r="EL34" s="93"/>
      <c r="EM34" s="93"/>
      <c r="EN34" s="93"/>
      <c r="EO34" s="93"/>
      <c r="EP34" s="93"/>
      <c r="EQ34" s="93"/>
      <c r="ER34" s="94"/>
      <c r="ES34" s="94"/>
      <c r="ET34" s="94"/>
      <c r="EU34" s="94"/>
      <c r="EV34" s="86"/>
      <c r="EW34" s="9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</row>
    <row r="35" spans="1:167" s="19" customFormat="1" ht="10.5" customHeight="1">
      <c r="A35" s="372" t="s">
        <v>72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4" t="s">
        <v>134</v>
      </c>
      <c r="AF35" s="373"/>
      <c r="AG35" s="373"/>
      <c r="AH35" s="373"/>
      <c r="AI35" s="373"/>
      <c r="AJ35" s="373"/>
      <c r="AK35" s="373"/>
      <c r="AL35" s="373"/>
      <c r="AM35" s="373"/>
      <c r="AN35" s="373"/>
      <c r="AO35" s="375" t="s">
        <v>135</v>
      </c>
      <c r="AP35" s="376"/>
      <c r="AQ35" s="376"/>
      <c r="AR35" s="376"/>
      <c r="AS35" s="376"/>
      <c r="AT35" s="376"/>
      <c r="AU35" s="376"/>
      <c r="AV35" s="376"/>
      <c r="AW35" s="376"/>
      <c r="AX35" s="376"/>
      <c r="AY35" s="374" t="s">
        <v>73</v>
      </c>
      <c r="AZ35" s="373"/>
      <c r="BA35" s="373"/>
      <c r="BB35" s="373"/>
      <c r="BC35" s="373"/>
      <c r="BD35" s="373"/>
      <c r="BE35" s="373"/>
      <c r="BF35" s="373"/>
      <c r="BG35" s="373"/>
      <c r="BH35" s="373"/>
      <c r="BI35" s="377" t="s">
        <v>136</v>
      </c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9"/>
      <c r="CN35" s="380" t="s">
        <v>74</v>
      </c>
      <c r="CO35" s="381"/>
      <c r="CP35" s="381"/>
      <c r="CQ35" s="381"/>
      <c r="CR35" s="381"/>
      <c r="CS35" s="381"/>
      <c r="CT35" s="381"/>
      <c r="CU35" s="381"/>
      <c r="CV35" s="381"/>
      <c r="CW35" s="381"/>
      <c r="CX35" s="381"/>
      <c r="CY35" s="381"/>
      <c r="CZ35" s="381"/>
      <c r="DA35" s="381"/>
      <c r="DB35" s="381"/>
      <c r="DC35" s="381"/>
      <c r="DD35" s="381"/>
      <c r="DE35" s="381"/>
      <c r="DF35" s="381"/>
      <c r="DG35" s="381"/>
      <c r="DH35" s="381"/>
      <c r="DI35" s="381"/>
      <c r="DJ35" s="381"/>
      <c r="DK35" s="381"/>
      <c r="DL35" s="381"/>
      <c r="DM35" s="381"/>
      <c r="DN35" s="381"/>
      <c r="DO35" s="382"/>
      <c r="DP35" s="389" t="s">
        <v>75</v>
      </c>
      <c r="DQ35" s="390"/>
      <c r="DR35" s="390"/>
      <c r="DS35" s="390"/>
      <c r="DT35" s="390"/>
      <c r="DU35" s="390"/>
      <c r="DV35" s="390"/>
      <c r="DW35" s="390"/>
      <c r="DX35" s="390"/>
      <c r="DY35" s="390"/>
      <c r="DZ35" s="390"/>
      <c r="EA35" s="390"/>
      <c r="EB35" s="390"/>
      <c r="EC35" s="390"/>
      <c r="ED35" s="390"/>
      <c r="EE35" s="390"/>
      <c r="EF35" s="390"/>
      <c r="EG35" s="390"/>
      <c r="EH35" s="390"/>
      <c r="EI35" s="390"/>
      <c r="EJ35" s="390"/>
      <c r="EK35" s="390"/>
      <c r="EL35" s="390"/>
      <c r="EM35" s="390"/>
      <c r="EN35" s="390"/>
      <c r="EO35" s="390"/>
      <c r="EP35" s="390"/>
      <c r="EQ35" s="390"/>
      <c r="ER35" s="390"/>
      <c r="ES35" s="390"/>
      <c r="ET35" s="390"/>
      <c r="EU35" s="390"/>
      <c r="EV35" s="390"/>
      <c r="EW35" s="390"/>
      <c r="EX35" s="390"/>
      <c r="EY35" s="390"/>
      <c r="EZ35" s="390"/>
      <c r="FA35" s="390"/>
      <c r="FB35" s="390"/>
      <c r="FC35" s="390"/>
      <c r="FD35" s="390"/>
      <c r="FE35" s="390"/>
      <c r="FF35" s="390"/>
      <c r="FG35" s="390"/>
      <c r="FH35" s="390"/>
      <c r="FI35" s="390"/>
      <c r="FJ35" s="390"/>
      <c r="FK35" s="390"/>
    </row>
    <row r="36" spans="1:167" s="19" customFormat="1" ht="10.5" customHeight="1">
      <c r="A36" s="372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4"/>
      <c r="AF36" s="373"/>
      <c r="AG36" s="373"/>
      <c r="AH36" s="373"/>
      <c r="AI36" s="373"/>
      <c r="AJ36" s="373"/>
      <c r="AK36" s="373"/>
      <c r="AL36" s="373"/>
      <c r="AM36" s="373"/>
      <c r="AN36" s="373"/>
      <c r="AO36" s="375"/>
      <c r="AP36" s="376"/>
      <c r="AQ36" s="376"/>
      <c r="AR36" s="376"/>
      <c r="AS36" s="376"/>
      <c r="AT36" s="376"/>
      <c r="AU36" s="376"/>
      <c r="AV36" s="376"/>
      <c r="AW36" s="376"/>
      <c r="AX36" s="376"/>
      <c r="AY36" s="374"/>
      <c r="AZ36" s="373"/>
      <c r="BA36" s="373"/>
      <c r="BB36" s="373"/>
      <c r="BC36" s="373"/>
      <c r="BD36" s="373"/>
      <c r="BE36" s="373"/>
      <c r="BF36" s="373"/>
      <c r="BG36" s="373"/>
      <c r="BH36" s="373"/>
      <c r="BI36" s="395" t="s">
        <v>137</v>
      </c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96"/>
      <c r="CN36" s="383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5"/>
      <c r="DP36" s="391"/>
      <c r="DQ36" s="392"/>
      <c r="DR36" s="392"/>
      <c r="DS36" s="392"/>
      <c r="DT36" s="392"/>
      <c r="DU36" s="392"/>
      <c r="DV36" s="392"/>
      <c r="DW36" s="392"/>
      <c r="DX36" s="392"/>
      <c r="DY36" s="392"/>
      <c r="DZ36" s="392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2"/>
      <c r="ER36" s="392"/>
      <c r="ES36" s="392"/>
      <c r="ET36" s="392"/>
      <c r="EU36" s="392"/>
      <c r="EV36" s="392"/>
      <c r="EW36" s="392"/>
      <c r="EX36" s="392"/>
      <c r="EY36" s="392"/>
      <c r="EZ36" s="392"/>
      <c r="FA36" s="392"/>
      <c r="FB36" s="392"/>
      <c r="FC36" s="392"/>
      <c r="FD36" s="392"/>
      <c r="FE36" s="392"/>
      <c r="FF36" s="392"/>
      <c r="FG36" s="392"/>
      <c r="FH36" s="392"/>
      <c r="FI36" s="392"/>
      <c r="FJ36" s="392"/>
      <c r="FK36" s="392"/>
    </row>
    <row r="37" spans="1:167" s="23" customFormat="1" ht="10.5" customHeight="1">
      <c r="A37" s="372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104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9" t="s">
        <v>138</v>
      </c>
      <c r="CB37" s="335"/>
      <c r="CC37" s="335"/>
      <c r="CD37" s="335"/>
      <c r="CE37" s="86" t="s">
        <v>91</v>
      </c>
      <c r="CF37" s="86"/>
      <c r="CG37" s="86"/>
      <c r="CH37" s="86"/>
      <c r="CI37" s="86"/>
      <c r="CJ37" s="86"/>
      <c r="CK37" s="86"/>
      <c r="CL37" s="86"/>
      <c r="CM37" s="105"/>
      <c r="CN37" s="383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5"/>
      <c r="DP37" s="391"/>
      <c r="DQ37" s="392"/>
      <c r="DR37" s="392"/>
      <c r="DS37" s="392"/>
      <c r="DT37" s="392"/>
      <c r="DU37" s="392"/>
      <c r="DV37" s="392"/>
      <c r="DW37" s="392"/>
      <c r="DX37" s="392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2"/>
      <c r="ER37" s="392"/>
      <c r="ES37" s="392"/>
      <c r="ET37" s="392"/>
      <c r="EU37" s="392"/>
      <c r="EV37" s="392"/>
      <c r="EW37" s="392"/>
      <c r="EX37" s="392"/>
      <c r="EY37" s="392"/>
      <c r="EZ37" s="392"/>
      <c r="FA37" s="392"/>
      <c r="FB37" s="392"/>
      <c r="FC37" s="392"/>
      <c r="FD37" s="392"/>
      <c r="FE37" s="392"/>
      <c r="FF37" s="392"/>
      <c r="FG37" s="392"/>
      <c r="FH37" s="392"/>
      <c r="FI37" s="392"/>
      <c r="FJ37" s="392"/>
      <c r="FK37" s="392"/>
    </row>
    <row r="38" spans="1:167" s="23" customFormat="1" ht="3" customHeight="1">
      <c r="A38" s="372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106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8"/>
      <c r="CN38" s="386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8"/>
      <c r="DP38" s="393"/>
      <c r="DQ38" s="394"/>
      <c r="DR38" s="394"/>
      <c r="DS38" s="394"/>
      <c r="DT38" s="394"/>
      <c r="DU38" s="394"/>
      <c r="DV38" s="394"/>
      <c r="DW38" s="394"/>
      <c r="DX38" s="394"/>
      <c r="DY38" s="394"/>
      <c r="DZ38" s="394"/>
      <c r="EA38" s="394"/>
      <c r="EB38" s="394"/>
      <c r="EC38" s="394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4"/>
      <c r="ES38" s="394"/>
      <c r="ET38" s="394"/>
      <c r="EU38" s="394"/>
      <c r="EV38" s="394"/>
      <c r="EW38" s="394"/>
      <c r="EX38" s="394"/>
      <c r="EY38" s="394"/>
      <c r="EZ38" s="394"/>
      <c r="FA38" s="394"/>
      <c r="FB38" s="394"/>
      <c r="FC38" s="394"/>
      <c r="FD38" s="394"/>
      <c r="FE38" s="394"/>
      <c r="FF38" s="394"/>
      <c r="FG38" s="394"/>
      <c r="FH38" s="394"/>
      <c r="FI38" s="394"/>
      <c r="FJ38" s="394"/>
      <c r="FK38" s="394"/>
    </row>
    <row r="39" spans="1:167" s="23" customFormat="1" ht="6" customHeight="1">
      <c r="A39" s="372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97" t="s">
        <v>76</v>
      </c>
      <c r="BJ39" s="397"/>
      <c r="BK39" s="397"/>
      <c r="BL39" s="397"/>
      <c r="BM39" s="397"/>
      <c r="BN39" s="397"/>
      <c r="BO39" s="397"/>
      <c r="BP39" s="397"/>
      <c r="BQ39" s="397"/>
      <c r="BR39" s="397"/>
      <c r="BS39" s="397" t="s">
        <v>77</v>
      </c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8" t="s">
        <v>76</v>
      </c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400"/>
      <c r="DB39" s="398" t="s">
        <v>77</v>
      </c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400"/>
      <c r="DP39" s="397" t="s">
        <v>78</v>
      </c>
      <c r="DQ39" s="397"/>
      <c r="DR39" s="397"/>
      <c r="DS39" s="397"/>
      <c r="DT39" s="397"/>
      <c r="DU39" s="397"/>
      <c r="DV39" s="397"/>
      <c r="DW39" s="397"/>
      <c r="DX39" s="397"/>
      <c r="DY39" s="397"/>
      <c r="DZ39" s="397"/>
      <c r="EA39" s="397"/>
      <c r="EB39" s="397"/>
      <c r="EC39" s="397"/>
      <c r="ED39" s="397"/>
      <c r="EE39" s="397"/>
      <c r="EF39" s="397"/>
      <c r="EG39" s="397"/>
      <c r="EH39" s="397"/>
      <c r="EI39" s="397"/>
      <c r="EJ39" s="397"/>
      <c r="EK39" s="397"/>
      <c r="EL39" s="397"/>
      <c r="EM39" s="397"/>
      <c r="EN39" s="397" t="s">
        <v>79</v>
      </c>
      <c r="EO39" s="397"/>
      <c r="EP39" s="397"/>
      <c r="EQ39" s="397"/>
      <c r="ER39" s="397"/>
      <c r="ES39" s="397"/>
      <c r="ET39" s="397"/>
      <c r="EU39" s="397"/>
      <c r="EV39" s="397"/>
      <c r="EW39" s="397"/>
      <c r="EX39" s="397"/>
      <c r="EY39" s="397"/>
      <c r="EZ39" s="397"/>
      <c r="FA39" s="397"/>
      <c r="FB39" s="397"/>
      <c r="FC39" s="397"/>
      <c r="FD39" s="397"/>
      <c r="FE39" s="397"/>
      <c r="FF39" s="397"/>
      <c r="FG39" s="397"/>
      <c r="FH39" s="397"/>
      <c r="FI39" s="397"/>
      <c r="FJ39" s="397"/>
      <c r="FK39" s="398"/>
    </row>
    <row r="40" spans="1:167" s="19" customFormat="1" ht="10.5" customHeight="1" thickBot="1">
      <c r="A40" s="400">
        <v>1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401">
        <v>2</v>
      </c>
      <c r="AF40" s="401"/>
      <c r="AG40" s="401"/>
      <c r="AH40" s="401"/>
      <c r="AI40" s="401"/>
      <c r="AJ40" s="401"/>
      <c r="AK40" s="401"/>
      <c r="AL40" s="401"/>
      <c r="AM40" s="401"/>
      <c r="AN40" s="401"/>
      <c r="AO40" s="401">
        <v>3</v>
      </c>
      <c r="AP40" s="401"/>
      <c r="AQ40" s="401"/>
      <c r="AR40" s="401"/>
      <c r="AS40" s="401"/>
      <c r="AT40" s="401"/>
      <c r="AU40" s="401"/>
      <c r="AV40" s="401"/>
      <c r="AW40" s="401"/>
      <c r="AX40" s="401"/>
      <c r="AY40" s="401">
        <v>4</v>
      </c>
      <c r="AZ40" s="401"/>
      <c r="BA40" s="401"/>
      <c r="BB40" s="401"/>
      <c r="BC40" s="401"/>
      <c r="BD40" s="401"/>
      <c r="BE40" s="401"/>
      <c r="BF40" s="401"/>
      <c r="BG40" s="401"/>
      <c r="BH40" s="401"/>
      <c r="BI40" s="402">
        <v>5</v>
      </c>
      <c r="BJ40" s="402"/>
      <c r="BK40" s="402"/>
      <c r="BL40" s="402"/>
      <c r="BM40" s="402"/>
      <c r="BN40" s="402"/>
      <c r="BO40" s="402"/>
      <c r="BP40" s="402"/>
      <c r="BQ40" s="402"/>
      <c r="BR40" s="402"/>
      <c r="BS40" s="401">
        <v>6</v>
      </c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2">
        <v>7</v>
      </c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>
        <v>8</v>
      </c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402">
        <v>9</v>
      </c>
      <c r="DQ40" s="402"/>
      <c r="DR40" s="402"/>
      <c r="DS40" s="402"/>
      <c r="DT40" s="402"/>
      <c r="DU40" s="402"/>
      <c r="DV40" s="402"/>
      <c r="DW40" s="402"/>
      <c r="DX40" s="402"/>
      <c r="DY40" s="402"/>
      <c r="DZ40" s="402"/>
      <c r="EA40" s="402"/>
      <c r="EB40" s="402"/>
      <c r="EC40" s="402"/>
      <c r="ED40" s="402"/>
      <c r="EE40" s="402"/>
      <c r="EF40" s="402"/>
      <c r="EG40" s="402"/>
      <c r="EH40" s="402"/>
      <c r="EI40" s="402"/>
      <c r="EJ40" s="402"/>
      <c r="EK40" s="402"/>
      <c r="EL40" s="402"/>
      <c r="EM40" s="402"/>
      <c r="EN40" s="402">
        <v>10</v>
      </c>
      <c r="EO40" s="402"/>
      <c r="EP40" s="402"/>
      <c r="EQ40" s="402"/>
      <c r="ER40" s="402"/>
      <c r="ES40" s="402"/>
      <c r="ET40" s="402"/>
      <c r="EU40" s="402"/>
      <c r="EV40" s="402"/>
      <c r="EW40" s="402"/>
      <c r="EX40" s="402"/>
      <c r="EY40" s="402"/>
      <c r="EZ40" s="402"/>
      <c r="FA40" s="402"/>
      <c r="FB40" s="402"/>
      <c r="FC40" s="402"/>
      <c r="FD40" s="402"/>
      <c r="FE40" s="402"/>
      <c r="FF40" s="402"/>
      <c r="FG40" s="402"/>
      <c r="FH40" s="402"/>
      <c r="FI40" s="402"/>
      <c r="FJ40" s="402"/>
      <c r="FK40" s="403"/>
    </row>
    <row r="41" spans="1:167" s="19" customFormat="1" ht="45" customHeight="1">
      <c r="A41" s="404" t="s">
        <v>485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6"/>
      <c r="AE41" s="407" t="s">
        <v>486</v>
      </c>
      <c r="AF41" s="408"/>
      <c r="AG41" s="408"/>
      <c r="AH41" s="408"/>
      <c r="AI41" s="408"/>
      <c r="AJ41" s="408"/>
      <c r="AK41" s="408"/>
      <c r="AL41" s="408"/>
      <c r="AM41" s="408"/>
      <c r="AN41" s="408"/>
      <c r="AO41" s="409" t="s">
        <v>487</v>
      </c>
      <c r="AP41" s="409"/>
      <c r="AQ41" s="409"/>
      <c r="AR41" s="409"/>
      <c r="AS41" s="409"/>
      <c r="AT41" s="409"/>
      <c r="AU41" s="409"/>
      <c r="AV41" s="409"/>
      <c r="AW41" s="409"/>
      <c r="AX41" s="409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>
        <v>57600</v>
      </c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1"/>
    </row>
    <row r="42" spans="1:167" s="19" customFormat="1" ht="11.25" customHeight="1" thickBot="1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3"/>
      <c r="AE42" s="414"/>
      <c r="AF42" s="415"/>
      <c r="AG42" s="415"/>
      <c r="AH42" s="415"/>
      <c r="AI42" s="415"/>
      <c r="AJ42" s="415"/>
      <c r="AK42" s="415"/>
      <c r="AL42" s="415"/>
      <c r="AM42" s="415"/>
      <c r="AN42" s="415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7"/>
      <c r="BT42" s="417"/>
      <c r="BU42" s="417"/>
      <c r="BV42" s="417"/>
      <c r="BW42" s="417"/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8"/>
      <c r="CO42" s="418"/>
      <c r="CP42" s="418"/>
      <c r="CQ42" s="418"/>
      <c r="CR42" s="418"/>
      <c r="CS42" s="418"/>
      <c r="CT42" s="418"/>
      <c r="CU42" s="418"/>
      <c r="CV42" s="418"/>
      <c r="CW42" s="418"/>
      <c r="CX42" s="418"/>
      <c r="CY42" s="418"/>
      <c r="CZ42" s="418"/>
      <c r="DA42" s="418"/>
      <c r="DB42" s="417"/>
      <c r="DC42" s="417"/>
      <c r="DD42" s="417"/>
      <c r="DE42" s="417"/>
      <c r="DF42" s="417"/>
      <c r="DG42" s="417"/>
      <c r="DH42" s="417"/>
      <c r="DI42" s="417"/>
      <c r="DJ42" s="417"/>
      <c r="DK42" s="417"/>
      <c r="DL42" s="417"/>
      <c r="DM42" s="417"/>
      <c r="DN42" s="417"/>
      <c r="DO42" s="417"/>
      <c r="DP42" s="417"/>
      <c r="DQ42" s="417"/>
      <c r="DR42" s="417"/>
      <c r="DS42" s="417"/>
      <c r="DT42" s="417"/>
      <c r="DU42" s="417"/>
      <c r="DV42" s="417"/>
      <c r="DW42" s="417"/>
      <c r="DX42" s="417"/>
      <c r="DY42" s="417"/>
      <c r="DZ42" s="417"/>
      <c r="EA42" s="417"/>
      <c r="EB42" s="417"/>
      <c r="EC42" s="417"/>
      <c r="ED42" s="417"/>
      <c r="EE42" s="417"/>
      <c r="EF42" s="417"/>
      <c r="EG42" s="417"/>
      <c r="EH42" s="417"/>
      <c r="EI42" s="417"/>
      <c r="EJ42" s="417"/>
      <c r="EK42" s="417"/>
      <c r="EL42" s="417"/>
      <c r="EM42" s="417"/>
      <c r="EN42" s="417"/>
      <c r="EO42" s="417"/>
      <c r="EP42" s="417"/>
      <c r="EQ42" s="417"/>
      <c r="ER42" s="417"/>
      <c r="ES42" s="417"/>
      <c r="ET42" s="417"/>
      <c r="EU42" s="417"/>
      <c r="EV42" s="417"/>
      <c r="EW42" s="417"/>
      <c r="EX42" s="417"/>
      <c r="EY42" s="417"/>
      <c r="EZ42" s="417"/>
      <c r="FA42" s="417"/>
      <c r="FB42" s="417"/>
      <c r="FC42" s="417"/>
      <c r="FD42" s="417"/>
      <c r="FE42" s="417"/>
      <c r="FF42" s="417"/>
      <c r="FG42" s="417"/>
      <c r="FH42" s="417"/>
      <c r="FI42" s="417"/>
      <c r="FJ42" s="417"/>
      <c r="FK42" s="419"/>
    </row>
    <row r="43" spans="1:167" s="22" customFormat="1" ht="12" customHeight="1" thickBo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 t="s">
        <v>80</v>
      </c>
      <c r="BR43" s="93"/>
      <c r="BS43" s="420"/>
      <c r="BT43" s="421"/>
      <c r="BU43" s="421"/>
      <c r="BV43" s="421"/>
      <c r="BW43" s="421"/>
      <c r="BX43" s="421"/>
      <c r="BY43" s="421"/>
      <c r="BZ43" s="421"/>
      <c r="CA43" s="421"/>
      <c r="CB43" s="421"/>
      <c r="CC43" s="421"/>
      <c r="CD43" s="421"/>
      <c r="CE43" s="421"/>
      <c r="CF43" s="421"/>
      <c r="CG43" s="421"/>
      <c r="CH43" s="421"/>
      <c r="CI43" s="421"/>
      <c r="CJ43" s="421"/>
      <c r="CK43" s="421"/>
      <c r="CL43" s="421"/>
      <c r="CM43" s="422"/>
      <c r="CN43" s="415" t="s">
        <v>139</v>
      </c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23"/>
      <c r="DC43" s="423"/>
      <c r="DD43" s="423"/>
      <c r="DE43" s="423"/>
      <c r="DF43" s="423"/>
      <c r="DG43" s="423"/>
      <c r="DH43" s="423"/>
      <c r="DI43" s="423"/>
      <c r="DJ43" s="423"/>
      <c r="DK43" s="423"/>
      <c r="DL43" s="423"/>
      <c r="DM43" s="423"/>
      <c r="DN43" s="423"/>
      <c r="DO43" s="423"/>
      <c r="DP43" s="424">
        <v>57600</v>
      </c>
      <c r="DQ43" s="424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4"/>
      <c r="EG43" s="424"/>
      <c r="EH43" s="424"/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4"/>
      <c r="EV43" s="424"/>
      <c r="EW43" s="424"/>
      <c r="EX43" s="424"/>
      <c r="EY43" s="424"/>
      <c r="EZ43" s="424"/>
      <c r="FA43" s="424"/>
      <c r="FB43" s="424"/>
      <c r="FC43" s="424"/>
      <c r="FD43" s="424"/>
      <c r="FE43" s="424"/>
      <c r="FF43" s="424"/>
      <c r="FG43" s="424"/>
      <c r="FH43" s="424"/>
      <c r="FI43" s="424"/>
      <c r="FJ43" s="424"/>
      <c r="FK43" s="425"/>
    </row>
    <row r="44" spans="1:167" ht="8.25" customHeight="1" hidden="1" thickBo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</row>
    <row r="45" spans="1:167" s="19" customFormat="1" ht="0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9"/>
      <c r="EU45" s="89"/>
      <c r="EV45" s="86"/>
      <c r="EW45" s="86"/>
      <c r="EX45" s="89" t="s">
        <v>140</v>
      </c>
      <c r="EY45" s="86"/>
      <c r="EZ45" s="426"/>
      <c r="FA45" s="427"/>
      <c r="FB45" s="427"/>
      <c r="FC45" s="427"/>
      <c r="FD45" s="427"/>
      <c r="FE45" s="427"/>
      <c r="FF45" s="427"/>
      <c r="FG45" s="427"/>
      <c r="FH45" s="427"/>
      <c r="FI45" s="427"/>
      <c r="FJ45" s="427"/>
      <c r="FK45" s="428"/>
    </row>
    <row r="46" spans="1:167" s="19" customFormat="1" ht="10.5" customHeight="1" thickBot="1">
      <c r="A46" s="86" t="s">
        <v>141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86"/>
      <c r="AH46" s="331" t="s">
        <v>225</v>
      </c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9"/>
      <c r="EU46" s="89"/>
      <c r="EV46" s="86"/>
      <c r="EW46" s="93"/>
      <c r="EX46" s="89" t="s">
        <v>142</v>
      </c>
      <c r="EY46" s="86"/>
      <c r="EZ46" s="429"/>
      <c r="FA46" s="430"/>
      <c r="FB46" s="430"/>
      <c r="FC46" s="430"/>
      <c r="FD46" s="430"/>
      <c r="FE46" s="430"/>
      <c r="FF46" s="430"/>
      <c r="FG46" s="430"/>
      <c r="FH46" s="430"/>
      <c r="FI46" s="430"/>
      <c r="FJ46" s="430"/>
      <c r="FK46" s="431"/>
    </row>
    <row r="47" spans="1:167" s="17" customFormat="1" ht="9.75" customHeight="1" thickBo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330" t="s">
        <v>88</v>
      </c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84"/>
      <c r="AH47" s="329" t="s">
        <v>89</v>
      </c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</row>
    <row r="48" spans="1:167" ht="10.5" customHeight="1">
      <c r="A48" s="86" t="s">
        <v>143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109"/>
      <c r="BX48" s="432" t="s">
        <v>144</v>
      </c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1"/>
    </row>
    <row r="49" spans="1:167" ht="8.2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434" t="s">
        <v>146</v>
      </c>
      <c r="BY49" s="435"/>
      <c r="BZ49" s="435"/>
      <c r="CA49" s="435"/>
      <c r="CB49" s="435"/>
      <c r="CC49" s="435"/>
      <c r="CD49" s="435"/>
      <c r="CE49" s="435"/>
      <c r="CF49" s="435"/>
      <c r="CG49" s="435"/>
      <c r="CH49" s="435"/>
      <c r="CI49" s="435"/>
      <c r="CJ49" s="435"/>
      <c r="CK49" s="435"/>
      <c r="CL49" s="435"/>
      <c r="CM49" s="435"/>
      <c r="CN49" s="435"/>
      <c r="CO49" s="435"/>
      <c r="CP49" s="435"/>
      <c r="CQ49" s="435"/>
      <c r="CR49" s="435"/>
      <c r="CS49" s="435"/>
      <c r="CT49" s="435"/>
      <c r="CU49" s="435"/>
      <c r="CV49" s="435"/>
      <c r="CW49" s="435"/>
      <c r="CX49" s="435"/>
      <c r="CY49" s="435"/>
      <c r="CZ49" s="435"/>
      <c r="DA49" s="435"/>
      <c r="DB49" s="435"/>
      <c r="DC49" s="435"/>
      <c r="DD49" s="435"/>
      <c r="DE49" s="435"/>
      <c r="DF49" s="435"/>
      <c r="DG49" s="435"/>
      <c r="DH49" s="435"/>
      <c r="DI49" s="435"/>
      <c r="DJ49" s="435"/>
      <c r="DK49" s="435"/>
      <c r="DL49" s="435"/>
      <c r="DM49" s="435"/>
      <c r="DN49" s="435"/>
      <c r="DO49" s="435"/>
      <c r="DP49" s="435"/>
      <c r="DQ49" s="435"/>
      <c r="DR49" s="435"/>
      <c r="DS49" s="435"/>
      <c r="DT49" s="435"/>
      <c r="DU49" s="435"/>
      <c r="DV49" s="435"/>
      <c r="DW49" s="435"/>
      <c r="DX49" s="435"/>
      <c r="DY49" s="435"/>
      <c r="DZ49" s="435"/>
      <c r="EA49" s="435"/>
      <c r="EB49" s="435"/>
      <c r="EC49" s="435"/>
      <c r="ED49" s="435"/>
      <c r="EE49" s="435"/>
      <c r="EF49" s="435"/>
      <c r="EG49" s="435"/>
      <c r="EH49" s="435"/>
      <c r="EI49" s="435"/>
      <c r="EJ49" s="435"/>
      <c r="EK49" s="435"/>
      <c r="EL49" s="43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9.7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H50" s="331" t="s">
        <v>226</v>
      </c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7.5" customHeight="1">
      <c r="N51" s="436" t="s">
        <v>88</v>
      </c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H51" s="437" t="s">
        <v>89</v>
      </c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X51" s="27"/>
      <c r="BY51" s="19" t="s">
        <v>149</v>
      </c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Z51" s="331"/>
      <c r="DA51" s="331"/>
      <c r="DB51" s="331"/>
      <c r="DC51" s="331"/>
      <c r="DD51" s="331"/>
      <c r="DE51" s="331"/>
      <c r="DF51" s="331"/>
      <c r="DG51" s="331"/>
      <c r="DH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31"/>
      <c r="DZ51" s="331"/>
      <c r="EA51" s="331"/>
      <c r="EC51" s="332"/>
      <c r="ED51" s="332"/>
      <c r="EE51" s="332"/>
      <c r="EF51" s="332"/>
      <c r="EG51" s="332"/>
      <c r="EH51" s="332"/>
      <c r="EI51" s="332"/>
      <c r="EJ51" s="332"/>
      <c r="EK51" s="332"/>
      <c r="EL51" s="332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438" t="s">
        <v>150</v>
      </c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Z52" s="438" t="s">
        <v>88</v>
      </c>
      <c r="DA52" s="438"/>
      <c r="DB52" s="438"/>
      <c r="DC52" s="438"/>
      <c r="DD52" s="438"/>
      <c r="DE52" s="438"/>
      <c r="DF52" s="438"/>
      <c r="DG52" s="438"/>
      <c r="DH52" s="438"/>
      <c r="DJ52" s="438" t="s">
        <v>89</v>
      </c>
      <c r="DK52" s="438"/>
      <c r="DL52" s="438"/>
      <c r="DM52" s="438"/>
      <c r="DN52" s="438"/>
      <c r="DO52" s="438"/>
      <c r="DP52" s="438"/>
      <c r="DQ52" s="438"/>
      <c r="DR52" s="438"/>
      <c r="DS52" s="438"/>
      <c r="DT52" s="438"/>
      <c r="DU52" s="438"/>
      <c r="DV52" s="438"/>
      <c r="DW52" s="438"/>
      <c r="DX52" s="438"/>
      <c r="DY52" s="438"/>
      <c r="DZ52" s="438"/>
      <c r="EA52" s="438"/>
      <c r="EC52" s="438" t="s">
        <v>151</v>
      </c>
      <c r="ED52" s="438"/>
      <c r="EE52" s="438"/>
      <c r="EF52" s="438"/>
      <c r="EG52" s="438"/>
      <c r="EH52" s="438"/>
      <c r="EI52" s="438"/>
      <c r="EJ52" s="438"/>
      <c r="EK52" s="438"/>
      <c r="EL52" s="438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31" t="s">
        <v>227</v>
      </c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O53" s="331" t="s">
        <v>226</v>
      </c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X53" s="27"/>
      <c r="BY53" s="439" t="s">
        <v>90</v>
      </c>
      <c r="BZ53" s="439"/>
      <c r="CA53" s="332"/>
      <c r="CB53" s="332"/>
      <c r="CC53" s="332"/>
      <c r="CD53" s="332"/>
      <c r="CE53" s="332"/>
      <c r="CF53" s="440" t="s">
        <v>90</v>
      </c>
      <c r="CG53" s="440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332"/>
      <c r="CU53" s="332"/>
      <c r="CV53" s="332"/>
      <c r="CW53" s="332"/>
      <c r="CX53" s="332"/>
      <c r="CY53" s="332"/>
      <c r="CZ53" s="332"/>
      <c r="DA53" s="332"/>
      <c r="DB53" s="332"/>
      <c r="DC53" s="332"/>
      <c r="DD53" s="332"/>
      <c r="DE53" s="439">
        <v>20</v>
      </c>
      <c r="DF53" s="439"/>
      <c r="DG53" s="439"/>
      <c r="DH53" s="439"/>
      <c r="DI53" s="335"/>
      <c r="DJ53" s="335"/>
      <c r="DK53" s="335"/>
      <c r="DL53" s="440" t="s">
        <v>91</v>
      </c>
      <c r="DM53" s="440"/>
      <c r="DN53" s="440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22.5" customHeight="1" thickBot="1">
      <c r="N54" s="438" t="s">
        <v>150</v>
      </c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D54" s="438" t="s">
        <v>88</v>
      </c>
      <c r="AE54" s="438"/>
      <c r="AF54" s="438"/>
      <c r="AG54" s="438"/>
      <c r="AH54" s="438"/>
      <c r="AI54" s="438"/>
      <c r="AJ54" s="438"/>
      <c r="AK54" s="438"/>
      <c r="AL54" s="438"/>
      <c r="AM54" s="438"/>
      <c r="AO54" s="438" t="s">
        <v>89</v>
      </c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H54" s="441" t="s">
        <v>151</v>
      </c>
      <c r="BI54" s="441"/>
      <c r="BJ54" s="441"/>
      <c r="BK54" s="441"/>
      <c r="BL54" s="441"/>
      <c r="BM54" s="441"/>
      <c r="BN54" s="441"/>
      <c r="BO54" s="441"/>
      <c r="BP54" s="441"/>
      <c r="BQ54" s="441"/>
      <c r="BR54" s="441"/>
      <c r="BS54" s="441"/>
      <c r="BT54" s="441"/>
      <c r="BU54" s="441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439" t="s">
        <v>90</v>
      </c>
      <c r="B55" s="439"/>
      <c r="C55" s="332"/>
      <c r="D55" s="332"/>
      <c r="E55" s="332"/>
      <c r="F55" s="332"/>
      <c r="G55" s="332"/>
      <c r="H55" s="440" t="s">
        <v>90</v>
      </c>
      <c r="I55" s="440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439">
        <v>20</v>
      </c>
      <c r="AH55" s="439"/>
      <c r="AI55" s="439"/>
      <c r="AJ55" s="439"/>
      <c r="AK55" s="335"/>
      <c r="AL55" s="335"/>
      <c r="AM55" s="335"/>
      <c r="AN55" s="440" t="s">
        <v>91</v>
      </c>
      <c r="AO55" s="440"/>
      <c r="AP55" s="440"/>
    </row>
    <row r="56" s="19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37">
      <selection activeCell="O48" sqref="O48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  <col min="12" max="12" width="15.625" style="0" bestFit="1" customWidth="1"/>
  </cols>
  <sheetData>
    <row r="1" spans="10:15" ht="12.75" customHeight="1">
      <c r="J1" s="445"/>
      <c r="K1" s="445"/>
      <c r="L1" s="445"/>
      <c r="M1" s="445"/>
      <c r="N1" s="445"/>
      <c r="O1" s="445"/>
    </row>
    <row r="2" spans="10:15" ht="12.75">
      <c r="J2" s="445"/>
      <c r="K2" s="445"/>
      <c r="L2" s="445"/>
      <c r="M2" s="445"/>
      <c r="N2" s="445"/>
      <c r="O2" s="445"/>
    </row>
    <row r="3" spans="10:15" ht="12.75">
      <c r="J3" s="445"/>
      <c r="K3" s="445"/>
      <c r="L3" s="445"/>
      <c r="M3" s="445"/>
      <c r="N3" s="445"/>
      <c r="O3" s="445"/>
    </row>
    <row r="4" spans="10:15" ht="12.75">
      <c r="J4" s="445"/>
      <c r="K4" s="445"/>
      <c r="L4" s="445"/>
      <c r="M4" s="445"/>
      <c r="N4" s="445"/>
      <c r="O4" s="445"/>
    </row>
    <row r="5" spans="10:15" ht="12.75">
      <c r="J5" s="445"/>
      <c r="K5" s="445"/>
      <c r="L5" s="445"/>
      <c r="M5" s="445"/>
      <c r="N5" s="445"/>
      <c r="O5" s="445"/>
    </row>
    <row r="6" spans="10:15" ht="12.75">
      <c r="J6" s="445"/>
      <c r="K6" s="445"/>
      <c r="L6" s="445"/>
      <c r="M6" s="445"/>
      <c r="N6" s="445"/>
      <c r="O6" s="445"/>
    </row>
    <row r="7" spans="10:15" ht="12.75">
      <c r="J7" s="445"/>
      <c r="K7" s="445"/>
      <c r="L7" s="445"/>
      <c r="M7" s="445"/>
      <c r="N7" s="445"/>
      <c r="O7" s="445"/>
    </row>
    <row r="9" spans="1:10" ht="30" customHeight="1">
      <c r="A9" s="446" t="s">
        <v>323</v>
      </c>
      <c r="B9" s="446"/>
      <c r="C9" s="446"/>
      <c r="D9" s="446"/>
      <c r="E9" s="446"/>
      <c r="F9" s="446"/>
      <c r="G9" s="446"/>
      <c r="H9" s="446"/>
      <c r="I9" s="446"/>
      <c r="J9" s="446"/>
    </row>
    <row r="10" spans="1:10" ht="15.75">
      <c r="A10" s="447" t="s">
        <v>152</v>
      </c>
      <c r="B10" s="447"/>
      <c r="C10" s="447"/>
      <c r="D10" s="448">
        <v>111</v>
      </c>
      <c r="E10" s="448"/>
      <c r="F10" s="448"/>
      <c r="G10" s="138"/>
      <c r="H10" s="138"/>
      <c r="I10" s="138"/>
      <c r="J10" s="138"/>
    </row>
    <row r="11" spans="1:10" ht="15.75">
      <c r="A11" s="447" t="s">
        <v>324</v>
      </c>
      <c r="B11" s="447"/>
      <c r="C11" s="447"/>
      <c r="D11" s="447"/>
      <c r="E11" s="449" t="s">
        <v>325</v>
      </c>
      <c r="F11" s="449"/>
      <c r="G11" s="449"/>
      <c r="H11" s="449"/>
      <c r="I11" s="449"/>
      <c r="J11" s="449"/>
    </row>
    <row r="12" spans="1:10" ht="15.75">
      <c r="A12" s="124"/>
      <c r="B12" s="450" t="s">
        <v>326</v>
      </c>
      <c r="C12" s="450"/>
      <c r="D12" s="450"/>
      <c r="E12" s="450"/>
      <c r="F12" s="450"/>
      <c r="G12" s="450"/>
      <c r="H12" s="139"/>
      <c r="I12" s="140"/>
      <c r="J12" s="140"/>
    </row>
    <row r="13" spans="1:10" ht="15">
      <c r="A13" s="311" t="s">
        <v>327</v>
      </c>
      <c r="B13" s="451" t="s">
        <v>328</v>
      </c>
      <c r="C13" s="311" t="s">
        <v>329</v>
      </c>
      <c r="D13" s="442" t="s">
        <v>330</v>
      </c>
      <c r="E13" s="454"/>
      <c r="F13" s="454"/>
      <c r="G13" s="455"/>
      <c r="H13" s="311" t="s">
        <v>331</v>
      </c>
      <c r="I13" s="311" t="s">
        <v>39</v>
      </c>
      <c r="J13" s="311" t="s">
        <v>332</v>
      </c>
    </row>
    <row r="14" spans="1:10" ht="15">
      <c r="A14" s="312"/>
      <c r="B14" s="452"/>
      <c r="C14" s="312"/>
      <c r="D14" s="311" t="s">
        <v>8</v>
      </c>
      <c r="E14" s="442" t="s">
        <v>9</v>
      </c>
      <c r="F14" s="454"/>
      <c r="G14" s="455"/>
      <c r="H14" s="312"/>
      <c r="I14" s="312"/>
      <c r="J14" s="312"/>
    </row>
    <row r="15" spans="1:10" ht="105">
      <c r="A15" s="313"/>
      <c r="B15" s="453"/>
      <c r="C15" s="313"/>
      <c r="D15" s="313"/>
      <c r="E15" s="125" t="s">
        <v>40</v>
      </c>
      <c r="F15" s="125" t="s">
        <v>333</v>
      </c>
      <c r="G15" s="125" t="s">
        <v>41</v>
      </c>
      <c r="H15" s="313"/>
      <c r="I15" s="313"/>
      <c r="J15" s="313"/>
    </row>
    <row r="16" spans="1:10" ht="15">
      <c r="A16" s="125">
        <v>1</v>
      </c>
      <c r="B16" s="125">
        <v>2</v>
      </c>
      <c r="C16" s="125">
        <v>3</v>
      </c>
      <c r="D16" s="125">
        <v>4</v>
      </c>
      <c r="E16" s="125">
        <v>5</v>
      </c>
      <c r="F16" s="125">
        <v>6</v>
      </c>
      <c r="G16" s="125">
        <v>7</v>
      </c>
      <c r="H16" s="125">
        <v>8</v>
      </c>
      <c r="I16" s="125">
        <v>9</v>
      </c>
      <c r="J16" s="125">
        <v>10</v>
      </c>
    </row>
    <row r="17" spans="1:10" ht="15">
      <c r="A17" s="125">
        <v>1</v>
      </c>
      <c r="B17" s="127" t="s">
        <v>334</v>
      </c>
      <c r="C17" s="125">
        <v>1</v>
      </c>
      <c r="D17" s="141">
        <f>E17+F17+G17+H17+I17</f>
        <v>59017.58</v>
      </c>
      <c r="E17" s="142">
        <v>45376.68</v>
      </c>
      <c r="F17" s="143"/>
      <c r="G17" s="142"/>
      <c r="H17" s="125">
        <v>13640.9</v>
      </c>
      <c r="I17" s="125"/>
      <c r="J17" s="144">
        <f>C17*D17*12</f>
        <v>708210.96</v>
      </c>
    </row>
    <row r="18" spans="1:10" ht="25.5" customHeight="1">
      <c r="A18" s="125">
        <v>2</v>
      </c>
      <c r="B18" s="127" t="s">
        <v>335</v>
      </c>
      <c r="C18" s="125">
        <v>2.6</v>
      </c>
      <c r="D18" s="141">
        <f aca="true" t="shared" si="0" ref="D18:D32">E18+F18+G18+H18+I18</f>
        <v>53184.325999999994</v>
      </c>
      <c r="E18" s="143">
        <v>40911.02</v>
      </c>
      <c r="F18" s="143"/>
      <c r="G18" s="143"/>
      <c r="H18" s="145">
        <f>E18*30%</f>
        <v>12273.305999999999</v>
      </c>
      <c r="I18" s="125"/>
      <c r="J18" s="144">
        <f aca="true" t="shared" si="1" ref="J18:J28">C18*D18*12</f>
        <v>1659350.9712</v>
      </c>
    </row>
    <row r="19" spans="1:10" ht="30">
      <c r="A19" s="125">
        <v>3</v>
      </c>
      <c r="B19" s="127" t="s">
        <v>227</v>
      </c>
      <c r="C19" s="125">
        <v>1</v>
      </c>
      <c r="D19" s="141">
        <f t="shared" si="0"/>
        <v>47191.742</v>
      </c>
      <c r="E19" s="143">
        <v>36301.34</v>
      </c>
      <c r="F19" s="143"/>
      <c r="G19" s="143"/>
      <c r="H19" s="145">
        <f aca="true" t="shared" si="2" ref="H19:H32">E19*30%</f>
        <v>10890.401999999998</v>
      </c>
      <c r="I19" s="125"/>
      <c r="J19" s="144">
        <f t="shared" si="1"/>
        <v>566300.904</v>
      </c>
    </row>
    <row r="20" spans="1:10" ht="15">
      <c r="A20" s="125">
        <v>4</v>
      </c>
      <c r="B20" s="127" t="s">
        <v>336</v>
      </c>
      <c r="C20" s="125">
        <v>1</v>
      </c>
      <c r="D20" s="141">
        <f t="shared" si="0"/>
        <v>18734.105</v>
      </c>
      <c r="E20" s="143">
        <v>14410.85</v>
      </c>
      <c r="F20" s="143"/>
      <c r="G20" s="143"/>
      <c r="H20" s="145">
        <f t="shared" si="2"/>
        <v>4323.255</v>
      </c>
      <c r="I20" s="125"/>
      <c r="J20" s="144">
        <f t="shared" si="1"/>
        <v>224809.26</v>
      </c>
    </row>
    <row r="21" spans="1:10" ht="30">
      <c r="A21" s="125">
        <v>5</v>
      </c>
      <c r="B21" s="127" t="s">
        <v>337</v>
      </c>
      <c r="C21" s="125">
        <v>1</v>
      </c>
      <c r="D21" s="141">
        <f t="shared" si="0"/>
        <v>15475.940999999999</v>
      </c>
      <c r="E21" s="143">
        <v>11904.57</v>
      </c>
      <c r="F21" s="143"/>
      <c r="G21" s="143"/>
      <c r="H21" s="145">
        <f t="shared" si="2"/>
        <v>3571.3709999999996</v>
      </c>
      <c r="I21" s="125"/>
      <c r="J21" s="144">
        <f t="shared" si="1"/>
        <v>185711.292</v>
      </c>
    </row>
    <row r="22" spans="1:10" ht="15">
      <c r="A22" s="125">
        <v>6</v>
      </c>
      <c r="B22" s="127" t="s">
        <v>338</v>
      </c>
      <c r="C22" s="125">
        <v>0.5</v>
      </c>
      <c r="D22" s="141">
        <f t="shared" si="0"/>
        <v>6312.6050000000005</v>
      </c>
      <c r="E22" s="143">
        <v>4855.85</v>
      </c>
      <c r="F22" s="143"/>
      <c r="G22" s="143"/>
      <c r="H22" s="145">
        <f t="shared" si="2"/>
        <v>1456.755</v>
      </c>
      <c r="I22" s="125"/>
      <c r="J22" s="144">
        <f t="shared" si="1"/>
        <v>37875.630000000005</v>
      </c>
    </row>
    <row r="23" spans="1:10" ht="15">
      <c r="A23" s="125">
        <v>7</v>
      </c>
      <c r="B23" s="127" t="s">
        <v>339</v>
      </c>
      <c r="C23" s="125">
        <v>1.5</v>
      </c>
      <c r="D23" s="141">
        <f t="shared" si="0"/>
        <v>18632.25</v>
      </c>
      <c r="E23" s="143">
        <v>14332.5</v>
      </c>
      <c r="F23" s="143"/>
      <c r="G23" s="143"/>
      <c r="H23" s="145">
        <f t="shared" si="2"/>
        <v>4299.75</v>
      </c>
      <c r="I23" s="125"/>
      <c r="J23" s="144">
        <f t="shared" si="1"/>
        <v>335380.5</v>
      </c>
    </row>
    <row r="24" spans="1:10" ht="15">
      <c r="A24" s="125">
        <v>8</v>
      </c>
      <c r="B24" s="127" t="s">
        <v>340</v>
      </c>
      <c r="C24" s="125">
        <v>0.5</v>
      </c>
      <c r="D24" s="141">
        <f t="shared" si="0"/>
        <v>7126.834000000001</v>
      </c>
      <c r="E24" s="143">
        <v>5482.18</v>
      </c>
      <c r="F24" s="143"/>
      <c r="G24" s="143"/>
      <c r="H24" s="145">
        <f t="shared" si="2"/>
        <v>1644.654</v>
      </c>
      <c r="I24" s="125"/>
      <c r="J24" s="144">
        <f t="shared" si="1"/>
        <v>42761.004</v>
      </c>
    </row>
    <row r="25" spans="1:10" ht="45">
      <c r="A25" s="125">
        <v>9</v>
      </c>
      <c r="B25" s="127" t="s">
        <v>341</v>
      </c>
      <c r="C25" s="125">
        <v>1.5</v>
      </c>
      <c r="D25" s="141">
        <f t="shared" si="0"/>
        <v>18937.815</v>
      </c>
      <c r="E25" s="143">
        <v>14567.55</v>
      </c>
      <c r="F25" s="143"/>
      <c r="G25" s="143"/>
      <c r="H25" s="145">
        <f t="shared" si="2"/>
        <v>4370.264999999999</v>
      </c>
      <c r="I25" s="125"/>
      <c r="J25" s="144">
        <f t="shared" si="1"/>
        <v>340880.6699999999</v>
      </c>
    </row>
    <row r="26" spans="1:10" ht="45">
      <c r="A26" s="125">
        <v>10</v>
      </c>
      <c r="B26" s="127" t="s">
        <v>342</v>
      </c>
      <c r="C26" s="125">
        <v>2</v>
      </c>
      <c r="D26" s="141">
        <f t="shared" si="0"/>
        <v>24843</v>
      </c>
      <c r="E26" s="143">
        <v>19110</v>
      </c>
      <c r="F26" s="143"/>
      <c r="G26" s="143"/>
      <c r="H26" s="145">
        <f t="shared" si="2"/>
        <v>5733</v>
      </c>
      <c r="I26" s="125"/>
      <c r="J26" s="144">
        <f t="shared" si="1"/>
        <v>596232</v>
      </c>
    </row>
    <row r="27" spans="1:10" ht="15">
      <c r="A27" s="125">
        <v>11</v>
      </c>
      <c r="B27" s="127" t="s">
        <v>343</v>
      </c>
      <c r="C27" s="125">
        <v>0.5</v>
      </c>
      <c r="D27" s="141">
        <f t="shared" si="0"/>
        <v>6312.669999999999</v>
      </c>
      <c r="E27" s="143">
        <v>4855.9</v>
      </c>
      <c r="F27" s="143"/>
      <c r="G27" s="143"/>
      <c r="H27" s="145">
        <f t="shared" si="2"/>
        <v>1456.7699999999998</v>
      </c>
      <c r="I27" s="125"/>
      <c r="J27" s="144">
        <f t="shared" si="1"/>
        <v>37876.02</v>
      </c>
    </row>
    <row r="28" spans="1:10" ht="15">
      <c r="A28" s="125">
        <v>12</v>
      </c>
      <c r="B28" s="127" t="s">
        <v>344</v>
      </c>
      <c r="C28" s="125">
        <v>3</v>
      </c>
      <c r="D28" s="141">
        <f t="shared" si="0"/>
        <v>42803.709</v>
      </c>
      <c r="E28" s="143">
        <v>30075.33</v>
      </c>
      <c r="F28" s="143">
        <v>3705.78</v>
      </c>
      <c r="G28" s="143"/>
      <c r="H28" s="145">
        <f t="shared" si="2"/>
        <v>9022.599</v>
      </c>
      <c r="I28" s="125"/>
      <c r="J28" s="144">
        <f t="shared" si="1"/>
        <v>1540933.5240000002</v>
      </c>
    </row>
    <row r="29" spans="1:10" ht="15">
      <c r="A29" s="125">
        <v>13</v>
      </c>
      <c r="B29" s="127" t="s">
        <v>345</v>
      </c>
      <c r="C29" s="125">
        <v>46.85</v>
      </c>
      <c r="D29" s="141">
        <v>36613.1</v>
      </c>
      <c r="E29" s="143">
        <v>29104.08</v>
      </c>
      <c r="F29" s="143"/>
      <c r="G29" s="143"/>
      <c r="H29" s="145">
        <f t="shared" si="2"/>
        <v>8731.224</v>
      </c>
      <c r="I29" s="125"/>
      <c r="J29" s="146">
        <f>15755307.78+1034278.3+363649.5</f>
        <v>17153235.58</v>
      </c>
    </row>
    <row r="30" spans="1:10" ht="15">
      <c r="A30" s="125">
        <v>14</v>
      </c>
      <c r="B30" s="127"/>
      <c r="C30" s="125"/>
      <c r="D30" s="141">
        <f t="shared" si="0"/>
        <v>0</v>
      </c>
      <c r="E30" s="143"/>
      <c r="F30" s="143"/>
      <c r="G30" s="143"/>
      <c r="H30" s="145">
        <f t="shared" si="2"/>
        <v>0</v>
      </c>
      <c r="I30" s="125"/>
      <c r="J30" s="144">
        <f>C30*D30*12</f>
        <v>0</v>
      </c>
    </row>
    <row r="31" spans="1:10" ht="15">
      <c r="A31" s="125">
        <v>15</v>
      </c>
      <c r="B31" s="127"/>
      <c r="C31" s="125"/>
      <c r="D31" s="141">
        <f t="shared" si="0"/>
        <v>0</v>
      </c>
      <c r="E31" s="143"/>
      <c r="F31" s="143"/>
      <c r="G31" s="143"/>
      <c r="H31" s="145">
        <f t="shared" si="2"/>
        <v>0</v>
      </c>
      <c r="I31" s="125"/>
      <c r="J31" s="144">
        <f>C31*D31*12</f>
        <v>0</v>
      </c>
    </row>
    <row r="32" spans="1:10" ht="15">
      <c r="A32" s="125">
        <v>16</v>
      </c>
      <c r="B32" s="127"/>
      <c r="C32" s="125"/>
      <c r="D32" s="141">
        <f t="shared" si="0"/>
        <v>0</v>
      </c>
      <c r="E32" s="143"/>
      <c r="F32" s="143"/>
      <c r="G32" s="143"/>
      <c r="H32" s="145">
        <f t="shared" si="2"/>
        <v>0</v>
      </c>
      <c r="I32" s="125"/>
      <c r="J32" s="144">
        <f>C32*D32*12</f>
        <v>0</v>
      </c>
    </row>
    <row r="33" spans="1:10" ht="15">
      <c r="A33" s="456" t="s">
        <v>346</v>
      </c>
      <c r="B33" s="457"/>
      <c r="C33" s="125"/>
      <c r="D33" s="125"/>
      <c r="E33" s="125" t="s">
        <v>139</v>
      </c>
      <c r="F33" s="125" t="s">
        <v>139</v>
      </c>
      <c r="G33" s="125" t="s">
        <v>139</v>
      </c>
      <c r="H33" s="125" t="s">
        <v>139</v>
      </c>
      <c r="I33" s="125" t="s">
        <v>139</v>
      </c>
      <c r="J33" s="147">
        <f>SUM(J17:J32)-348.39</f>
        <v>23429209.925199997</v>
      </c>
    </row>
    <row r="34" spans="1:10" ht="15.75">
      <c r="A34" s="148"/>
      <c r="B34" s="450" t="s">
        <v>347</v>
      </c>
      <c r="C34" s="450"/>
      <c r="D34" s="450"/>
      <c r="E34" s="450"/>
      <c r="F34" s="450"/>
      <c r="G34" s="450"/>
      <c r="H34" s="148"/>
      <c r="I34" s="148"/>
      <c r="J34" s="148"/>
    </row>
    <row r="35" spans="1:10" ht="75">
      <c r="A35" s="125" t="s">
        <v>327</v>
      </c>
      <c r="B35" s="442" t="s">
        <v>42</v>
      </c>
      <c r="C35" s="454"/>
      <c r="D35" s="455"/>
      <c r="E35" s="442" t="s">
        <v>348</v>
      </c>
      <c r="F35" s="455"/>
      <c r="G35" s="125" t="s">
        <v>349</v>
      </c>
      <c r="H35" s="125" t="s">
        <v>350</v>
      </c>
      <c r="I35" s="442" t="s">
        <v>351</v>
      </c>
      <c r="J35" s="455"/>
    </row>
    <row r="36" spans="1:10" ht="15">
      <c r="A36" s="125"/>
      <c r="B36" s="442"/>
      <c r="C36" s="454"/>
      <c r="D36" s="455"/>
      <c r="E36" s="442"/>
      <c r="F36" s="455"/>
      <c r="G36" s="125"/>
      <c r="H36" s="125"/>
      <c r="I36" s="442"/>
      <c r="J36" s="455"/>
    </row>
    <row r="37" spans="1:10" ht="15">
      <c r="A37" s="125"/>
      <c r="B37" s="442"/>
      <c r="C37" s="454"/>
      <c r="D37" s="455"/>
      <c r="E37" s="442"/>
      <c r="F37" s="455"/>
      <c r="G37" s="125"/>
      <c r="H37" s="125"/>
      <c r="I37" s="442"/>
      <c r="J37" s="455"/>
    </row>
    <row r="38" spans="1:10" ht="15">
      <c r="A38" s="125"/>
      <c r="B38" s="442"/>
      <c r="C38" s="454"/>
      <c r="D38" s="455"/>
      <c r="E38" s="442"/>
      <c r="F38" s="455"/>
      <c r="G38" s="125"/>
      <c r="H38" s="125"/>
      <c r="I38" s="442"/>
      <c r="J38" s="455"/>
    </row>
    <row r="39" spans="1:10" ht="15">
      <c r="A39" s="125"/>
      <c r="B39" s="458" t="s">
        <v>346</v>
      </c>
      <c r="C39" s="459"/>
      <c r="D39" s="460"/>
      <c r="E39" s="442" t="s">
        <v>139</v>
      </c>
      <c r="F39" s="455"/>
      <c r="G39" s="125" t="s">
        <v>139</v>
      </c>
      <c r="H39" s="125" t="s">
        <v>139</v>
      </c>
      <c r="I39" s="442"/>
      <c r="J39" s="455"/>
    </row>
    <row r="40" spans="1:10" ht="15">
      <c r="A40" s="149"/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0" ht="15.75">
      <c r="A41" s="148"/>
      <c r="B41" s="450" t="s">
        <v>352</v>
      </c>
      <c r="C41" s="450"/>
      <c r="D41" s="450"/>
      <c r="E41" s="450"/>
      <c r="F41" s="450"/>
      <c r="G41" s="450"/>
      <c r="H41" s="148"/>
      <c r="I41" s="148"/>
      <c r="J41" s="148"/>
    </row>
    <row r="42" spans="1:10" ht="15">
      <c r="A42" s="149"/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105">
      <c r="A43" s="125" t="s">
        <v>327</v>
      </c>
      <c r="B43" s="442" t="s">
        <v>42</v>
      </c>
      <c r="C43" s="454"/>
      <c r="D43" s="455"/>
      <c r="E43" s="442" t="s">
        <v>63</v>
      </c>
      <c r="F43" s="455"/>
      <c r="G43" s="125" t="s">
        <v>64</v>
      </c>
      <c r="H43" s="125" t="s">
        <v>353</v>
      </c>
      <c r="I43" s="442" t="s">
        <v>351</v>
      </c>
      <c r="J43" s="455"/>
    </row>
    <row r="44" spans="1:10" ht="32.25" customHeight="1">
      <c r="A44" s="191">
        <v>1</v>
      </c>
      <c r="B44" s="442" t="s">
        <v>473</v>
      </c>
      <c r="C44" s="443"/>
      <c r="D44" s="444"/>
      <c r="E44" s="192"/>
      <c r="F44" s="193"/>
      <c r="G44" s="191"/>
      <c r="H44" s="191"/>
      <c r="I44" s="192"/>
      <c r="J44" s="195">
        <v>40000</v>
      </c>
    </row>
    <row r="45" spans="1:12" ht="15">
      <c r="A45" s="125">
        <v>2</v>
      </c>
      <c r="B45" s="442" t="s">
        <v>354</v>
      </c>
      <c r="C45" s="454"/>
      <c r="D45" s="455"/>
      <c r="E45" s="442">
        <v>1</v>
      </c>
      <c r="F45" s="455"/>
      <c r="G45" s="125">
        <v>7</v>
      </c>
      <c r="H45" s="125">
        <v>50</v>
      </c>
      <c r="I45" s="461">
        <v>600</v>
      </c>
      <c r="J45" s="462"/>
      <c r="L45" s="196"/>
    </row>
    <row r="46" spans="1:13" ht="15">
      <c r="A46" s="125"/>
      <c r="B46" s="458" t="s">
        <v>346</v>
      </c>
      <c r="C46" s="459"/>
      <c r="D46" s="460"/>
      <c r="E46" s="442" t="s">
        <v>139</v>
      </c>
      <c r="F46" s="455"/>
      <c r="G46" s="125" t="s">
        <v>139</v>
      </c>
      <c r="H46" s="125" t="s">
        <v>139</v>
      </c>
      <c r="I46" s="461">
        <f>SUM(I44:J45)</f>
        <v>40600</v>
      </c>
      <c r="J46" s="462"/>
      <c r="M46" s="196"/>
    </row>
    <row r="47" spans="1:10" ht="15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ht="15.75">
      <c r="A48" s="124"/>
      <c r="B48" s="309" t="s">
        <v>163</v>
      </c>
      <c r="C48" s="309"/>
      <c r="D48" s="309"/>
      <c r="E48" s="309"/>
      <c r="F48" s="309"/>
      <c r="G48" s="309"/>
      <c r="H48" s="309"/>
      <c r="I48" s="309"/>
      <c r="J48" s="149"/>
    </row>
    <row r="49" spans="1:10" ht="30">
      <c r="A49" s="125" t="s">
        <v>327</v>
      </c>
      <c r="B49" s="442" t="s">
        <v>44</v>
      </c>
      <c r="C49" s="454"/>
      <c r="D49" s="454"/>
      <c r="E49" s="454"/>
      <c r="F49" s="455"/>
      <c r="G49" s="442" t="s">
        <v>355</v>
      </c>
      <c r="H49" s="455"/>
      <c r="I49" s="442" t="s">
        <v>356</v>
      </c>
      <c r="J49" s="455"/>
    </row>
    <row r="50" spans="1:10" ht="15">
      <c r="A50" s="125">
        <v>1</v>
      </c>
      <c r="B50" s="442">
        <v>2</v>
      </c>
      <c r="C50" s="454"/>
      <c r="D50" s="454"/>
      <c r="E50" s="454"/>
      <c r="F50" s="455"/>
      <c r="G50" s="442">
        <v>3</v>
      </c>
      <c r="H50" s="455"/>
      <c r="I50" s="442">
        <v>4</v>
      </c>
      <c r="J50" s="455"/>
    </row>
    <row r="51" spans="1:10" ht="15">
      <c r="A51" s="125"/>
      <c r="B51" s="463" t="s">
        <v>45</v>
      </c>
      <c r="C51" s="464"/>
      <c r="D51" s="464"/>
      <c r="E51" s="464"/>
      <c r="F51" s="465"/>
      <c r="G51" s="466">
        <v>23429209.925199997</v>
      </c>
      <c r="H51" s="467"/>
      <c r="I51" s="466">
        <f>I52+I53+I54</f>
        <v>5154426.183544</v>
      </c>
      <c r="J51" s="467"/>
    </row>
    <row r="52" spans="1:10" ht="15">
      <c r="A52" s="125"/>
      <c r="B52" s="463" t="s">
        <v>357</v>
      </c>
      <c r="C52" s="464"/>
      <c r="D52" s="464"/>
      <c r="E52" s="464"/>
      <c r="F52" s="465"/>
      <c r="G52" s="468"/>
      <c r="H52" s="469"/>
      <c r="I52" s="466">
        <f>G51*22%</f>
        <v>5154426.183544</v>
      </c>
      <c r="J52" s="467"/>
    </row>
    <row r="53" spans="1:10" ht="15">
      <c r="A53" s="125"/>
      <c r="B53" s="463" t="s">
        <v>358</v>
      </c>
      <c r="C53" s="464"/>
      <c r="D53" s="464"/>
      <c r="E53" s="464"/>
      <c r="F53" s="465"/>
      <c r="G53" s="468"/>
      <c r="H53" s="469"/>
      <c r="I53" s="470">
        <v>0</v>
      </c>
      <c r="J53" s="471"/>
    </row>
    <row r="54" spans="1:10" ht="15">
      <c r="A54" s="125"/>
      <c r="B54" s="463" t="s">
        <v>359</v>
      </c>
      <c r="C54" s="464"/>
      <c r="D54" s="464"/>
      <c r="E54" s="464"/>
      <c r="F54" s="465"/>
      <c r="G54" s="468"/>
      <c r="H54" s="469"/>
      <c r="I54" s="470">
        <v>0</v>
      </c>
      <c r="J54" s="471"/>
    </row>
    <row r="55" spans="1:10" ht="15">
      <c r="A55" s="125"/>
      <c r="B55" s="463" t="s">
        <v>49</v>
      </c>
      <c r="C55" s="464"/>
      <c r="D55" s="464"/>
      <c r="E55" s="464"/>
      <c r="F55" s="465"/>
      <c r="G55" s="466">
        <v>23429209.925199997</v>
      </c>
      <c r="H55" s="467"/>
      <c r="I55" s="466">
        <f>I56+I57+I58+I59+I60</f>
        <v>725337.1876811999</v>
      </c>
      <c r="J55" s="467"/>
    </row>
    <row r="56" spans="1:10" ht="15">
      <c r="A56" s="125"/>
      <c r="B56" s="463" t="s">
        <v>360</v>
      </c>
      <c r="C56" s="464"/>
      <c r="D56" s="464"/>
      <c r="E56" s="464"/>
      <c r="F56" s="465"/>
      <c r="G56" s="468"/>
      <c r="H56" s="469"/>
      <c r="I56" s="466">
        <f>G55*2.9%-11541.98</f>
        <v>667905.1078307999</v>
      </c>
      <c r="J56" s="467"/>
    </row>
    <row r="57" spans="1:10" ht="15">
      <c r="A57" s="125"/>
      <c r="B57" s="463" t="s">
        <v>361</v>
      </c>
      <c r="C57" s="464"/>
      <c r="D57" s="464"/>
      <c r="E57" s="464"/>
      <c r="F57" s="465"/>
      <c r="G57" s="468"/>
      <c r="H57" s="469"/>
      <c r="I57" s="470">
        <v>0</v>
      </c>
      <c r="J57" s="471"/>
    </row>
    <row r="58" spans="1:10" ht="15">
      <c r="A58" s="125"/>
      <c r="B58" s="463" t="s">
        <v>362</v>
      </c>
      <c r="C58" s="464"/>
      <c r="D58" s="464"/>
      <c r="E58" s="464"/>
      <c r="F58" s="465"/>
      <c r="G58" s="468"/>
      <c r="H58" s="469"/>
      <c r="I58" s="466">
        <f>G55*0.2%+64.06+4469.6+6040</f>
        <v>57432.07985039999</v>
      </c>
      <c r="J58" s="467"/>
    </row>
    <row r="59" spans="1:10" ht="15">
      <c r="A59" s="125"/>
      <c r="B59" s="463" t="s">
        <v>363</v>
      </c>
      <c r="C59" s="464"/>
      <c r="D59" s="464"/>
      <c r="E59" s="464"/>
      <c r="F59" s="465"/>
      <c r="G59" s="468"/>
      <c r="H59" s="469"/>
      <c r="I59" s="466"/>
      <c r="J59" s="467"/>
    </row>
    <row r="60" spans="1:10" ht="15">
      <c r="A60" s="125"/>
      <c r="B60" s="463" t="s">
        <v>363</v>
      </c>
      <c r="C60" s="464"/>
      <c r="D60" s="464"/>
      <c r="E60" s="464"/>
      <c r="F60" s="465"/>
      <c r="G60" s="468"/>
      <c r="H60" s="469"/>
      <c r="I60" s="466"/>
      <c r="J60" s="467"/>
    </row>
    <row r="61" spans="1:10" ht="15">
      <c r="A61" s="125"/>
      <c r="B61" s="463" t="s">
        <v>364</v>
      </c>
      <c r="C61" s="464"/>
      <c r="D61" s="464"/>
      <c r="E61" s="464"/>
      <c r="F61" s="465"/>
      <c r="G61" s="466">
        <v>23429209.925199997</v>
      </c>
      <c r="H61" s="467"/>
      <c r="I61" s="466">
        <f>G61*5.1%-2+1.01</f>
        <v>1194888.7161851998</v>
      </c>
      <c r="J61" s="467"/>
    </row>
    <row r="62" spans="1:10" ht="15">
      <c r="A62" s="125"/>
      <c r="B62" s="458" t="s">
        <v>365</v>
      </c>
      <c r="C62" s="459"/>
      <c r="D62" s="459"/>
      <c r="E62" s="459"/>
      <c r="F62" s="460"/>
      <c r="G62" s="442" t="s">
        <v>139</v>
      </c>
      <c r="H62" s="455"/>
      <c r="I62" s="472">
        <f>(I51+I55+I61)+1-0.01</f>
        <v>7074653.0774104</v>
      </c>
      <c r="J62" s="473"/>
    </row>
  </sheetData>
  <sheetProtection/>
  <mergeCells count="87"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55:F55"/>
    <mergeCell ref="G55:H55"/>
    <mergeCell ref="I55:J55"/>
    <mergeCell ref="B56:F56"/>
    <mergeCell ref="G56:H56"/>
    <mergeCell ref="I56:J56"/>
    <mergeCell ref="B53:F53"/>
    <mergeCell ref="G53:H53"/>
    <mergeCell ref="I53:J53"/>
    <mergeCell ref="B54:F54"/>
    <mergeCell ref="G54:H54"/>
    <mergeCell ref="I54:J54"/>
    <mergeCell ref="B51:F51"/>
    <mergeCell ref="G51:H51"/>
    <mergeCell ref="I51:J51"/>
    <mergeCell ref="B52:F52"/>
    <mergeCell ref="G52:H52"/>
    <mergeCell ref="I52:J52"/>
    <mergeCell ref="B48:I48"/>
    <mergeCell ref="B49:F49"/>
    <mergeCell ref="G49:H49"/>
    <mergeCell ref="I49:J49"/>
    <mergeCell ref="B50:F50"/>
    <mergeCell ref="G50:H50"/>
    <mergeCell ref="I50:J50"/>
    <mergeCell ref="B45:D45"/>
    <mergeCell ref="E45:F45"/>
    <mergeCell ref="I45:J45"/>
    <mergeCell ref="B46:D46"/>
    <mergeCell ref="E46:F46"/>
    <mergeCell ref="I46:J46"/>
    <mergeCell ref="B39:D39"/>
    <mergeCell ref="E39:F39"/>
    <mergeCell ref="I39:J39"/>
    <mergeCell ref="B41:G41"/>
    <mergeCell ref="B43:D43"/>
    <mergeCell ref="E43:F43"/>
    <mergeCell ref="I43:J43"/>
    <mergeCell ref="B37:D37"/>
    <mergeCell ref="E37:F37"/>
    <mergeCell ref="I37:J37"/>
    <mergeCell ref="B38:D38"/>
    <mergeCell ref="E38:F38"/>
    <mergeCell ref="I38:J38"/>
    <mergeCell ref="A33:B33"/>
    <mergeCell ref="B34:G34"/>
    <mergeCell ref="B35:D35"/>
    <mergeCell ref="E35:F35"/>
    <mergeCell ref="I35:J35"/>
    <mergeCell ref="B36:D36"/>
    <mergeCell ref="E36:F36"/>
    <mergeCell ref="I36:J36"/>
    <mergeCell ref="C13:C15"/>
    <mergeCell ref="D13:G13"/>
    <mergeCell ref="H13:H15"/>
    <mergeCell ref="I13:I15"/>
    <mergeCell ref="J13:J15"/>
    <mergeCell ref="D14:D15"/>
    <mergeCell ref="E14:G14"/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28">
      <selection activeCell="P41" sqref="P41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  <col min="9" max="9" width="12.875" style="0" bestFit="1" customWidth="1"/>
  </cols>
  <sheetData>
    <row r="1" spans="1:7" ht="15">
      <c r="A1" s="159"/>
      <c r="B1" s="173"/>
      <c r="C1" s="174"/>
      <c r="D1" s="173"/>
      <c r="E1" s="174"/>
      <c r="F1" s="174"/>
      <c r="G1" s="175"/>
    </row>
    <row r="2" spans="1:7" ht="15.75">
      <c r="A2" s="159"/>
      <c r="B2" s="276" t="s">
        <v>421</v>
      </c>
      <c r="C2" s="276"/>
      <c r="D2" s="276"/>
      <c r="E2" s="276"/>
      <c r="F2" s="276"/>
      <c r="G2" s="276"/>
    </row>
    <row r="3" spans="1:106" ht="21" customHeight="1">
      <c r="A3" s="159"/>
      <c r="B3" s="475" t="s">
        <v>463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</row>
    <row r="4" spans="1:7" ht="105">
      <c r="A4" s="159"/>
      <c r="B4" s="176" t="s">
        <v>327</v>
      </c>
      <c r="C4" s="176" t="s">
        <v>4</v>
      </c>
      <c r="D4" s="176" t="s">
        <v>58</v>
      </c>
      <c r="E4" s="176" t="s">
        <v>422</v>
      </c>
      <c r="F4" s="176" t="s">
        <v>423</v>
      </c>
      <c r="G4" s="176" t="s">
        <v>351</v>
      </c>
    </row>
    <row r="5" spans="1:7" ht="15">
      <c r="A5" s="159"/>
      <c r="B5" s="176">
        <v>1</v>
      </c>
      <c r="C5" s="176">
        <v>2</v>
      </c>
      <c r="D5" s="176">
        <v>3</v>
      </c>
      <c r="E5" s="176">
        <v>4</v>
      </c>
      <c r="F5" s="176">
        <v>5</v>
      </c>
      <c r="G5" s="176">
        <v>6</v>
      </c>
    </row>
    <row r="6" spans="1:7" ht="18.75" customHeight="1">
      <c r="A6" s="159"/>
      <c r="B6" s="176">
        <v>1</v>
      </c>
      <c r="C6" s="177" t="s">
        <v>467</v>
      </c>
      <c r="D6" s="176">
        <v>6</v>
      </c>
      <c r="E6" s="176">
        <v>6050</v>
      </c>
      <c r="F6" s="176"/>
      <c r="G6" s="178">
        <v>36300</v>
      </c>
    </row>
    <row r="7" spans="1:7" ht="15">
      <c r="A7" s="159"/>
      <c r="B7" s="180"/>
      <c r="C7" s="176" t="s">
        <v>346</v>
      </c>
      <c r="D7" s="176" t="s">
        <v>139</v>
      </c>
      <c r="E7" s="176" t="s">
        <v>139</v>
      </c>
      <c r="F7" s="176" t="s">
        <v>139</v>
      </c>
      <c r="G7" s="181">
        <f>SUM(G6:G6)</f>
        <v>36300</v>
      </c>
    </row>
    <row r="8" spans="1:7" ht="15">
      <c r="A8" s="159"/>
      <c r="B8" s="159"/>
      <c r="C8" s="159"/>
      <c r="D8" s="159"/>
      <c r="E8" s="159"/>
      <c r="F8" s="159"/>
      <c r="G8" s="159"/>
    </row>
    <row r="9" spans="1:7" ht="15">
      <c r="A9" s="159"/>
      <c r="B9" s="159"/>
      <c r="C9" s="159"/>
      <c r="D9" s="159"/>
      <c r="E9" s="159"/>
      <c r="F9" s="159"/>
      <c r="G9" s="159"/>
    </row>
    <row r="10" spans="1:7" ht="47.25" customHeight="1">
      <c r="A10" s="159"/>
      <c r="B10" s="487" t="s">
        <v>426</v>
      </c>
      <c r="C10" s="487"/>
      <c r="D10" s="487"/>
      <c r="E10" s="487"/>
      <c r="F10" s="487"/>
      <c r="G10" s="487"/>
    </row>
    <row r="11" spans="1:7" ht="28.5" customHeight="1">
      <c r="A11" s="159"/>
      <c r="B11" s="485" t="s">
        <v>462</v>
      </c>
      <c r="C11" s="486"/>
      <c r="D11" s="486"/>
      <c r="E11" s="486"/>
      <c r="F11" s="486"/>
      <c r="G11" s="486"/>
    </row>
    <row r="12" spans="1:7" ht="45">
      <c r="A12" s="159"/>
      <c r="B12" s="176" t="s">
        <v>327</v>
      </c>
      <c r="C12" s="479" t="s">
        <v>42</v>
      </c>
      <c r="D12" s="480"/>
      <c r="E12" s="176" t="s">
        <v>60</v>
      </c>
      <c r="F12" s="176" t="s">
        <v>427</v>
      </c>
      <c r="G12" s="176" t="s">
        <v>428</v>
      </c>
    </row>
    <row r="13" spans="1:7" ht="15">
      <c r="A13" s="159"/>
      <c r="B13" s="176">
        <v>1</v>
      </c>
      <c r="C13" s="479">
        <v>2</v>
      </c>
      <c r="D13" s="480"/>
      <c r="E13" s="176">
        <v>3</v>
      </c>
      <c r="F13" s="176">
        <v>4</v>
      </c>
      <c r="G13" s="176">
        <v>5</v>
      </c>
    </row>
    <row r="14" spans="1:7" ht="15">
      <c r="A14" s="159"/>
      <c r="B14" s="176">
        <v>1</v>
      </c>
      <c r="C14" s="477" t="s">
        <v>283</v>
      </c>
      <c r="D14" s="478"/>
      <c r="E14" s="176">
        <v>1</v>
      </c>
      <c r="F14" s="176">
        <v>3</v>
      </c>
      <c r="G14" s="178">
        <f>92800</f>
        <v>92800</v>
      </c>
    </row>
    <row r="15" spans="1:7" ht="15">
      <c r="A15" s="159"/>
      <c r="B15" s="176">
        <v>2</v>
      </c>
      <c r="C15" s="477" t="s">
        <v>429</v>
      </c>
      <c r="D15" s="478"/>
      <c r="E15" s="176">
        <v>5</v>
      </c>
      <c r="F15" s="176">
        <v>6</v>
      </c>
      <c r="G15" s="178">
        <v>12000</v>
      </c>
    </row>
    <row r="16" spans="1:7" ht="15">
      <c r="A16" s="159"/>
      <c r="B16" s="180"/>
      <c r="C16" s="482" t="s">
        <v>346</v>
      </c>
      <c r="D16" s="484"/>
      <c r="E16" s="176" t="s">
        <v>139</v>
      </c>
      <c r="F16" s="176" t="s">
        <v>139</v>
      </c>
      <c r="G16" s="182">
        <f>SUM(G14:G15)</f>
        <v>104800</v>
      </c>
    </row>
    <row r="17" spans="1:7" ht="15">
      <c r="A17" s="159"/>
      <c r="B17" s="159"/>
      <c r="C17" s="159"/>
      <c r="D17" s="159"/>
      <c r="E17" s="159"/>
      <c r="F17" s="159"/>
      <c r="G17" s="183"/>
    </row>
    <row r="18" spans="1:7" ht="15.75">
      <c r="A18" s="159"/>
      <c r="B18" s="487" t="s">
        <v>430</v>
      </c>
      <c r="C18" s="487"/>
      <c r="D18" s="487"/>
      <c r="E18" s="487"/>
      <c r="F18" s="487"/>
      <c r="G18" s="487"/>
    </row>
    <row r="19" spans="1:42" ht="15">
      <c r="A19" s="159"/>
      <c r="B19" s="475" t="s">
        <v>464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</row>
    <row r="20" spans="1:7" ht="45">
      <c r="A20" s="159"/>
      <c r="B20" s="176" t="s">
        <v>327</v>
      </c>
      <c r="C20" s="479" t="s">
        <v>42</v>
      </c>
      <c r="D20" s="488"/>
      <c r="E20" s="480"/>
      <c r="F20" s="176" t="s">
        <v>61</v>
      </c>
      <c r="G20" s="176" t="s">
        <v>431</v>
      </c>
    </row>
    <row r="21" spans="1:7" ht="15">
      <c r="A21" s="159"/>
      <c r="B21" s="176">
        <v>1</v>
      </c>
      <c r="C21" s="479">
        <v>2</v>
      </c>
      <c r="D21" s="488"/>
      <c r="E21" s="480"/>
      <c r="F21" s="176">
        <v>3</v>
      </c>
      <c r="G21" s="176">
        <v>4</v>
      </c>
    </row>
    <row r="22" spans="1:7" ht="15">
      <c r="A22" s="159"/>
      <c r="B22" s="176">
        <v>1</v>
      </c>
      <c r="C22" s="477"/>
      <c r="D22" s="481"/>
      <c r="E22" s="478"/>
      <c r="F22" s="176"/>
      <c r="G22" s="178"/>
    </row>
    <row r="23" spans="1:7" ht="15">
      <c r="A23" s="159"/>
      <c r="B23" s="176">
        <v>2</v>
      </c>
      <c r="C23" s="477" t="s">
        <v>311</v>
      </c>
      <c r="D23" s="481"/>
      <c r="E23" s="478"/>
      <c r="F23" s="176">
        <v>6</v>
      </c>
      <c r="G23" s="178">
        <v>50000</v>
      </c>
    </row>
    <row r="24" spans="1:7" ht="15">
      <c r="A24" s="159"/>
      <c r="B24" s="176">
        <v>3</v>
      </c>
      <c r="C24" s="477" t="s">
        <v>432</v>
      </c>
      <c r="D24" s="481"/>
      <c r="E24" s="478"/>
      <c r="F24" s="176">
        <v>3</v>
      </c>
      <c r="G24" s="178">
        <f>123678.39-6.34</f>
        <v>123672.05</v>
      </c>
    </row>
    <row r="25" spans="1:7" ht="15">
      <c r="A25" s="159"/>
      <c r="B25" s="176">
        <v>4</v>
      </c>
      <c r="C25" s="477" t="s">
        <v>433</v>
      </c>
      <c r="D25" s="481"/>
      <c r="E25" s="478"/>
      <c r="F25" s="176">
        <v>3</v>
      </c>
      <c r="G25" s="178">
        <f>60000+63131.22</f>
        <v>123131.22</v>
      </c>
    </row>
    <row r="26" spans="1:7" ht="15">
      <c r="A26" s="159"/>
      <c r="B26" s="176">
        <v>5</v>
      </c>
      <c r="C26" s="477" t="s">
        <v>434</v>
      </c>
      <c r="D26" s="481"/>
      <c r="E26" s="478"/>
      <c r="F26" s="176"/>
      <c r="G26" s="178">
        <v>0</v>
      </c>
    </row>
    <row r="27" spans="1:7" ht="15">
      <c r="A27" s="159"/>
      <c r="B27" s="180"/>
      <c r="C27" s="482" t="s">
        <v>346</v>
      </c>
      <c r="D27" s="483"/>
      <c r="E27" s="484"/>
      <c r="F27" s="176" t="s">
        <v>139</v>
      </c>
      <c r="G27" s="184">
        <f>SUM(G22:G26)</f>
        <v>296803.27</v>
      </c>
    </row>
    <row r="28" spans="1:7" ht="15.75">
      <c r="A28" s="159"/>
      <c r="B28" s="487" t="s">
        <v>491</v>
      </c>
      <c r="C28" s="487"/>
      <c r="D28" s="487"/>
      <c r="E28" s="487"/>
      <c r="F28" s="487"/>
      <c r="G28" s="487"/>
    </row>
    <row r="29" spans="1:42" ht="15">
      <c r="A29" s="159"/>
      <c r="B29" s="475" t="s">
        <v>465</v>
      </c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</row>
    <row r="30" spans="1:42" ht="45">
      <c r="A30" s="159"/>
      <c r="B30" s="176" t="s">
        <v>327</v>
      </c>
      <c r="C30" s="479" t="s">
        <v>42</v>
      </c>
      <c r="D30" s="480"/>
      <c r="E30" s="176" t="s">
        <v>59</v>
      </c>
      <c r="F30" s="176" t="s">
        <v>435</v>
      </c>
      <c r="G30" s="176" t="s">
        <v>436</v>
      </c>
      <c r="H30" s="190"/>
      <c r="I30" s="197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</row>
    <row r="31" spans="1:7" ht="15">
      <c r="A31" s="159"/>
      <c r="B31" s="176">
        <v>1</v>
      </c>
      <c r="C31" s="479">
        <v>2</v>
      </c>
      <c r="D31" s="480"/>
      <c r="E31" s="176">
        <v>3</v>
      </c>
      <c r="F31" s="176">
        <v>4</v>
      </c>
      <c r="G31" s="176">
        <v>5</v>
      </c>
    </row>
    <row r="32" spans="1:7" ht="15">
      <c r="A32" s="159"/>
      <c r="B32" s="176">
        <v>1</v>
      </c>
      <c r="C32" s="477" t="s">
        <v>490</v>
      </c>
      <c r="D32" s="478"/>
      <c r="E32" s="176">
        <v>11</v>
      </c>
      <c r="F32" s="179">
        <v>950</v>
      </c>
      <c r="G32" s="178">
        <v>11450</v>
      </c>
    </row>
    <row r="33" spans="1:7" ht="15">
      <c r="A33" s="159"/>
      <c r="B33" s="180"/>
      <c r="C33" s="482" t="s">
        <v>346</v>
      </c>
      <c r="D33" s="484"/>
      <c r="E33" s="176" t="s">
        <v>139</v>
      </c>
      <c r="F33" s="176" t="s">
        <v>139</v>
      </c>
      <c r="G33" s="182">
        <f>SUM(G32:G32)</f>
        <v>11450</v>
      </c>
    </row>
    <row r="34" spans="1:7" ht="15.75">
      <c r="A34" s="159"/>
      <c r="B34" s="487" t="s">
        <v>437</v>
      </c>
      <c r="C34" s="487"/>
      <c r="D34" s="487"/>
      <c r="E34" s="487"/>
      <c r="F34" s="487"/>
      <c r="G34" s="487"/>
    </row>
    <row r="35" spans="1:42" ht="15">
      <c r="A35" s="159"/>
      <c r="B35" s="475" t="s">
        <v>466</v>
      </c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</row>
    <row r="36" spans="1:7" ht="45">
      <c r="A36" s="159"/>
      <c r="B36" s="176" t="s">
        <v>327</v>
      </c>
      <c r="C36" s="479" t="s">
        <v>42</v>
      </c>
      <c r="D36" s="480"/>
      <c r="E36" s="176" t="s">
        <v>59</v>
      </c>
      <c r="F36" s="176" t="s">
        <v>435</v>
      </c>
      <c r="G36" s="176" t="s">
        <v>436</v>
      </c>
    </row>
    <row r="37" spans="1:7" ht="15">
      <c r="A37" s="159"/>
      <c r="B37" s="176">
        <v>1</v>
      </c>
      <c r="C37" s="479">
        <v>2</v>
      </c>
      <c r="D37" s="480"/>
      <c r="E37" s="176">
        <v>3</v>
      </c>
      <c r="F37" s="176">
        <v>4</v>
      </c>
      <c r="G37" s="176">
        <v>5</v>
      </c>
    </row>
    <row r="38" spans="1:7" ht="15">
      <c r="A38" s="159"/>
      <c r="B38" s="176">
        <v>1</v>
      </c>
      <c r="C38" s="477" t="s">
        <v>438</v>
      </c>
      <c r="D38" s="478"/>
      <c r="E38" s="176"/>
      <c r="F38" s="176"/>
      <c r="G38" s="178">
        <v>10000</v>
      </c>
    </row>
    <row r="39" spans="1:7" ht="15">
      <c r="A39" s="159"/>
      <c r="B39" s="176">
        <v>2</v>
      </c>
      <c r="C39" s="477" t="s">
        <v>315</v>
      </c>
      <c r="D39" s="478"/>
      <c r="E39" s="176"/>
      <c r="F39" s="176"/>
      <c r="G39" s="178">
        <f>23952.08-11450</f>
        <v>12502.080000000002</v>
      </c>
    </row>
    <row r="40" spans="1:7" ht="15">
      <c r="A40" s="159"/>
      <c r="B40" s="176">
        <v>3</v>
      </c>
      <c r="C40" s="477" t="s">
        <v>439</v>
      </c>
      <c r="D40" s="478"/>
      <c r="E40" s="176"/>
      <c r="F40" s="176"/>
      <c r="G40" s="178">
        <v>8000</v>
      </c>
    </row>
    <row r="41" spans="1:7" ht="15">
      <c r="A41" s="159"/>
      <c r="B41" s="176">
        <v>4</v>
      </c>
      <c r="C41" s="477" t="s">
        <v>440</v>
      </c>
      <c r="D41" s="478"/>
      <c r="E41" s="176"/>
      <c r="F41" s="176"/>
      <c r="G41" s="178">
        <f>58047.92-40000-12484</f>
        <v>5563.919999999998</v>
      </c>
    </row>
    <row r="42" spans="1:7" ht="15">
      <c r="A42" s="159"/>
      <c r="B42" s="176">
        <v>6</v>
      </c>
      <c r="C42" s="185" t="s">
        <v>301</v>
      </c>
      <c r="D42" s="186"/>
      <c r="E42" s="176"/>
      <c r="F42" s="176"/>
      <c r="G42" s="178">
        <f>320900+40000-37516</f>
        <v>323384</v>
      </c>
    </row>
    <row r="43" spans="1:7" ht="15">
      <c r="A43" s="159"/>
      <c r="B43" s="180"/>
      <c r="C43" s="482" t="s">
        <v>346</v>
      </c>
      <c r="D43" s="484"/>
      <c r="E43" s="176" t="s">
        <v>139</v>
      </c>
      <c r="F43" s="176" t="s">
        <v>139</v>
      </c>
      <c r="G43" s="182">
        <f>SUM(G38:G42)</f>
        <v>359450</v>
      </c>
    </row>
    <row r="44" spans="1:7" ht="15">
      <c r="A44" s="159"/>
      <c r="B44" s="159"/>
      <c r="C44" s="159"/>
      <c r="D44" s="159"/>
      <c r="E44" s="159"/>
      <c r="F44" s="159"/>
      <c r="G44" s="159"/>
    </row>
  </sheetData>
  <sheetProtection/>
  <mergeCells count="35">
    <mergeCell ref="B10:G10"/>
    <mergeCell ref="C12:D12"/>
    <mergeCell ref="C13:D13"/>
    <mergeCell ref="C14:D14"/>
    <mergeCell ref="C15:D15"/>
    <mergeCell ref="B2:G2"/>
    <mergeCell ref="B3:AP3"/>
    <mergeCell ref="B28:G28"/>
    <mergeCell ref="C30:D30"/>
    <mergeCell ref="C16:D16"/>
    <mergeCell ref="B18:G18"/>
    <mergeCell ref="C20:E20"/>
    <mergeCell ref="C21:E21"/>
    <mergeCell ref="C22:E22"/>
    <mergeCell ref="C23:E23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41">
      <selection activeCell="G104" sqref="G104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  <col min="10" max="10" width="12.875" style="0" bestFit="1" customWidth="1"/>
  </cols>
  <sheetData>
    <row r="1" spans="1:7" ht="15">
      <c r="A1" s="159"/>
      <c r="B1" s="159"/>
      <c r="C1" s="159"/>
      <c r="D1" s="159"/>
      <c r="E1" s="159"/>
      <c r="F1" s="159"/>
      <c r="G1" s="159"/>
    </row>
    <row r="2" spans="1:7" ht="15.75">
      <c r="A2" s="173"/>
      <c r="B2" s="276" t="s">
        <v>179</v>
      </c>
      <c r="C2" s="276"/>
      <c r="D2" s="276"/>
      <c r="E2" s="276"/>
      <c r="F2" s="276"/>
      <c r="G2" s="276"/>
    </row>
    <row r="3" spans="1:7" ht="15.75">
      <c r="A3" s="159"/>
      <c r="B3" s="495" t="s">
        <v>152</v>
      </c>
      <c r="C3" s="495"/>
      <c r="D3" s="493"/>
      <c r="E3" s="493"/>
      <c r="F3" s="493"/>
      <c r="G3" s="493"/>
    </row>
    <row r="4" spans="1:7" ht="15.75">
      <c r="A4" s="159"/>
      <c r="B4" s="276" t="s">
        <v>324</v>
      </c>
      <c r="C4" s="276"/>
      <c r="D4" s="276"/>
      <c r="E4" s="494"/>
      <c r="F4" s="494"/>
      <c r="G4" s="494"/>
    </row>
    <row r="5" spans="1:7" ht="15">
      <c r="A5" s="159"/>
      <c r="B5" s="159"/>
      <c r="C5" s="159"/>
      <c r="D5" s="159"/>
      <c r="E5" s="159"/>
      <c r="F5" s="159"/>
      <c r="G5" s="159"/>
    </row>
    <row r="6" spans="1:7" ht="75">
      <c r="A6" s="159"/>
      <c r="B6" s="176" t="s">
        <v>327</v>
      </c>
      <c r="C6" s="479" t="s">
        <v>4</v>
      </c>
      <c r="D6" s="480"/>
      <c r="E6" s="176" t="s">
        <v>441</v>
      </c>
      <c r="F6" s="176" t="s">
        <v>442</v>
      </c>
      <c r="G6" s="176" t="s">
        <v>443</v>
      </c>
    </row>
    <row r="7" spans="1:7" ht="15">
      <c r="A7" s="159"/>
      <c r="B7" s="176">
        <v>1</v>
      </c>
      <c r="C7" s="479">
        <v>2</v>
      </c>
      <c r="D7" s="480"/>
      <c r="E7" s="176">
        <v>3</v>
      </c>
      <c r="F7" s="176">
        <v>4</v>
      </c>
      <c r="G7" s="176">
        <v>5</v>
      </c>
    </row>
    <row r="8" spans="1:7" ht="15">
      <c r="A8" s="159"/>
      <c r="B8" s="180"/>
      <c r="C8" s="479"/>
      <c r="D8" s="480"/>
      <c r="E8" s="180"/>
      <c r="F8" s="180"/>
      <c r="G8" s="180"/>
    </row>
    <row r="9" spans="1:7" ht="15">
      <c r="A9" s="159"/>
      <c r="B9" s="180"/>
      <c r="C9" s="479"/>
      <c r="D9" s="480"/>
      <c r="E9" s="180"/>
      <c r="F9" s="180"/>
      <c r="G9" s="180"/>
    </row>
    <row r="10" spans="1:7" ht="15">
      <c r="A10" s="159"/>
      <c r="B10" s="180"/>
      <c r="C10" s="482" t="s">
        <v>346</v>
      </c>
      <c r="D10" s="484"/>
      <c r="E10" s="176" t="s">
        <v>139</v>
      </c>
      <c r="F10" s="176" t="s">
        <v>139</v>
      </c>
      <c r="G10" s="176"/>
    </row>
    <row r="11" spans="1:7" ht="15">
      <c r="A11" s="159"/>
      <c r="B11" s="159"/>
      <c r="C11" s="159"/>
      <c r="D11" s="159"/>
      <c r="E11" s="159"/>
      <c r="F11" s="159"/>
      <c r="G11" s="159"/>
    </row>
    <row r="12" spans="1:7" ht="15.75">
      <c r="A12" s="159"/>
      <c r="B12" s="276" t="s">
        <v>182</v>
      </c>
      <c r="C12" s="276"/>
      <c r="D12" s="276"/>
      <c r="E12" s="276"/>
      <c r="F12" s="276"/>
      <c r="G12" s="276"/>
    </row>
    <row r="13" spans="1:7" ht="15">
      <c r="A13" s="159"/>
      <c r="B13" s="159"/>
      <c r="C13" s="159"/>
      <c r="D13" s="159"/>
      <c r="E13" s="159"/>
      <c r="F13" s="159"/>
      <c r="G13" s="159"/>
    </row>
    <row r="14" spans="1:7" ht="15.75">
      <c r="A14" s="159"/>
      <c r="B14" s="491" t="s">
        <v>152</v>
      </c>
      <c r="C14" s="491"/>
      <c r="D14" s="493"/>
      <c r="E14" s="493"/>
      <c r="F14" s="493"/>
      <c r="G14" s="493"/>
    </row>
    <row r="15" spans="1:7" ht="15.75">
      <c r="A15" s="159"/>
      <c r="B15" s="276" t="s">
        <v>324</v>
      </c>
      <c r="C15" s="276"/>
      <c r="D15" s="276"/>
      <c r="E15" s="494"/>
      <c r="F15" s="494"/>
      <c r="G15" s="494"/>
    </row>
    <row r="16" spans="1:7" ht="15">
      <c r="A16" s="159"/>
      <c r="B16" s="159"/>
      <c r="C16" s="159"/>
      <c r="D16" s="159"/>
      <c r="E16" s="159"/>
      <c r="F16" s="159"/>
      <c r="G16" s="159"/>
    </row>
    <row r="17" spans="1:7" ht="105">
      <c r="A17" s="159"/>
      <c r="B17" s="176" t="s">
        <v>327</v>
      </c>
      <c r="C17" s="479" t="s">
        <v>42</v>
      </c>
      <c r="D17" s="480"/>
      <c r="E17" s="176" t="s">
        <v>444</v>
      </c>
      <c r="F17" s="176" t="s">
        <v>445</v>
      </c>
      <c r="G17" s="176" t="s">
        <v>446</v>
      </c>
    </row>
    <row r="18" spans="1:7" ht="15">
      <c r="A18" s="159"/>
      <c r="B18" s="176">
        <v>1</v>
      </c>
      <c r="C18" s="479">
        <v>2</v>
      </c>
      <c r="D18" s="480"/>
      <c r="E18" s="176">
        <v>3</v>
      </c>
      <c r="F18" s="176">
        <v>4</v>
      </c>
      <c r="G18" s="176">
        <v>5</v>
      </c>
    </row>
    <row r="19" spans="1:7" ht="15">
      <c r="A19" s="159"/>
      <c r="B19" s="180"/>
      <c r="C19" s="479"/>
      <c r="D19" s="480"/>
      <c r="E19" s="180"/>
      <c r="F19" s="180"/>
      <c r="G19" s="180"/>
    </row>
    <row r="20" spans="1:7" ht="15">
      <c r="A20" s="159"/>
      <c r="B20" s="180"/>
      <c r="C20" s="479"/>
      <c r="D20" s="480"/>
      <c r="E20" s="180"/>
      <c r="F20" s="180"/>
      <c r="G20" s="180"/>
    </row>
    <row r="21" spans="1:7" ht="15">
      <c r="A21" s="159"/>
      <c r="B21" s="180"/>
      <c r="C21" s="482" t="s">
        <v>346</v>
      </c>
      <c r="D21" s="484"/>
      <c r="E21" s="176"/>
      <c r="F21" s="176" t="s">
        <v>139</v>
      </c>
      <c r="G21" s="176"/>
    </row>
    <row r="22" spans="1:7" ht="15">
      <c r="A22" s="159"/>
      <c r="B22" s="159"/>
      <c r="C22" s="159"/>
      <c r="D22" s="159"/>
      <c r="E22" s="159"/>
      <c r="F22" s="159"/>
      <c r="G22" s="159"/>
    </row>
    <row r="23" spans="1:7" ht="15.75">
      <c r="A23" s="159"/>
      <c r="B23" s="276" t="s">
        <v>185</v>
      </c>
      <c r="C23" s="276"/>
      <c r="D23" s="276"/>
      <c r="E23" s="276"/>
      <c r="F23" s="276"/>
      <c r="G23" s="276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15.75">
      <c r="A25" s="159"/>
      <c r="B25" s="491" t="s">
        <v>152</v>
      </c>
      <c r="C25" s="491"/>
      <c r="D25" s="493"/>
      <c r="E25" s="493"/>
      <c r="F25" s="493"/>
      <c r="G25" s="493"/>
    </row>
    <row r="26" spans="1:7" ht="15.75">
      <c r="A26" s="159"/>
      <c r="B26" s="276" t="s">
        <v>324</v>
      </c>
      <c r="C26" s="276"/>
      <c r="D26" s="276"/>
      <c r="E26" s="494"/>
      <c r="F26" s="494"/>
      <c r="G26" s="494"/>
    </row>
    <row r="27" spans="1:7" ht="15">
      <c r="A27" s="159"/>
      <c r="B27" s="159"/>
      <c r="C27" s="159"/>
      <c r="D27" s="159"/>
      <c r="E27" s="159"/>
      <c r="F27" s="159"/>
      <c r="G27" s="159"/>
    </row>
    <row r="28" spans="1:7" ht="75">
      <c r="A28" s="159"/>
      <c r="B28" s="176" t="s">
        <v>327</v>
      </c>
      <c r="C28" s="479" t="s">
        <v>4</v>
      </c>
      <c r="D28" s="480"/>
      <c r="E28" s="176" t="s">
        <v>441</v>
      </c>
      <c r="F28" s="176" t="s">
        <v>442</v>
      </c>
      <c r="G28" s="176" t="s">
        <v>443</v>
      </c>
    </row>
    <row r="29" spans="1:7" ht="15">
      <c r="A29" s="159"/>
      <c r="B29" s="176">
        <v>1</v>
      </c>
      <c r="C29" s="479">
        <v>2</v>
      </c>
      <c r="D29" s="480"/>
      <c r="E29" s="176">
        <v>3</v>
      </c>
      <c r="F29" s="176">
        <v>4</v>
      </c>
      <c r="G29" s="176">
        <v>5</v>
      </c>
    </row>
    <row r="30" spans="1:7" ht="15">
      <c r="A30" s="159"/>
      <c r="B30" s="180"/>
      <c r="C30" s="479"/>
      <c r="D30" s="480"/>
      <c r="E30" s="180"/>
      <c r="F30" s="180"/>
      <c r="G30" s="180"/>
    </row>
    <row r="31" spans="1:7" ht="15">
      <c r="A31" s="159"/>
      <c r="B31" s="180"/>
      <c r="C31" s="479"/>
      <c r="D31" s="480"/>
      <c r="E31" s="180"/>
      <c r="F31" s="180"/>
      <c r="G31" s="180"/>
    </row>
    <row r="32" spans="1:7" ht="15">
      <c r="A32" s="159"/>
      <c r="B32" s="180"/>
      <c r="C32" s="482" t="s">
        <v>346</v>
      </c>
      <c r="D32" s="484"/>
      <c r="E32" s="176" t="s">
        <v>139</v>
      </c>
      <c r="F32" s="176" t="s">
        <v>139</v>
      </c>
      <c r="G32" s="176"/>
    </row>
    <row r="33" spans="1:7" ht="15">
      <c r="A33" s="159"/>
      <c r="B33" s="159"/>
      <c r="C33" s="159"/>
      <c r="D33" s="159"/>
      <c r="E33" s="159"/>
      <c r="F33" s="159"/>
      <c r="G33" s="159"/>
    </row>
    <row r="34" spans="1:7" ht="15.75">
      <c r="A34" s="159"/>
      <c r="B34" s="487" t="s">
        <v>447</v>
      </c>
      <c r="C34" s="487"/>
      <c r="D34" s="487"/>
      <c r="E34" s="487"/>
      <c r="F34" s="487"/>
      <c r="G34" s="487"/>
    </row>
    <row r="35" spans="1:7" ht="15">
      <c r="A35" s="159"/>
      <c r="B35" s="159"/>
      <c r="C35" s="159"/>
      <c r="D35" s="159"/>
      <c r="E35" s="159"/>
      <c r="F35" s="159"/>
      <c r="G35" s="159"/>
    </row>
    <row r="36" spans="1:7" ht="15.75">
      <c r="A36" s="159"/>
      <c r="B36" s="491" t="s">
        <v>152</v>
      </c>
      <c r="C36" s="491"/>
      <c r="D36" s="492">
        <v>244</v>
      </c>
      <c r="E36" s="492"/>
      <c r="F36" s="492"/>
      <c r="G36" s="492"/>
    </row>
    <row r="37" spans="1:7" ht="15.75">
      <c r="A37" s="159"/>
      <c r="B37" s="491" t="s">
        <v>324</v>
      </c>
      <c r="C37" s="491"/>
      <c r="D37" s="269" t="s">
        <v>325</v>
      </c>
      <c r="E37" s="269"/>
      <c r="F37" s="269"/>
      <c r="G37" s="269"/>
    </row>
    <row r="38" spans="1:7" ht="15">
      <c r="A38" s="159"/>
      <c r="B38" s="159"/>
      <c r="C38" s="159"/>
      <c r="D38" s="159"/>
      <c r="E38" s="159"/>
      <c r="F38" s="159"/>
      <c r="G38" s="159"/>
    </row>
    <row r="39" spans="1:7" ht="75">
      <c r="A39" s="159"/>
      <c r="B39" s="176" t="s">
        <v>327</v>
      </c>
      <c r="C39" s="479" t="s">
        <v>4</v>
      </c>
      <c r="D39" s="480"/>
      <c r="E39" s="176" t="s">
        <v>441</v>
      </c>
      <c r="F39" s="176" t="s">
        <v>442</v>
      </c>
      <c r="G39" s="176" t="s">
        <v>443</v>
      </c>
    </row>
    <row r="40" spans="1:7" ht="15">
      <c r="A40" s="159"/>
      <c r="B40" s="176">
        <v>1</v>
      </c>
      <c r="C40" s="479">
        <v>2</v>
      </c>
      <c r="D40" s="480"/>
      <c r="E40" s="176">
        <v>3</v>
      </c>
      <c r="F40" s="176">
        <v>4</v>
      </c>
      <c r="G40" s="176">
        <v>5</v>
      </c>
    </row>
    <row r="41" spans="1:7" ht="15">
      <c r="A41" s="159"/>
      <c r="B41" s="176">
        <v>1</v>
      </c>
      <c r="C41" s="477"/>
      <c r="D41" s="478"/>
      <c r="E41" s="178"/>
      <c r="F41" s="176"/>
      <c r="G41" s="178"/>
    </row>
    <row r="42" spans="1:7" ht="15">
      <c r="A42" s="159"/>
      <c r="B42" s="180"/>
      <c r="C42" s="482" t="s">
        <v>346</v>
      </c>
      <c r="D42" s="484"/>
      <c r="E42" s="176" t="s">
        <v>139</v>
      </c>
      <c r="F42" s="176" t="s">
        <v>139</v>
      </c>
      <c r="G42" s="184">
        <f>SUM(G41:G41)</f>
        <v>0</v>
      </c>
    </row>
    <row r="43" spans="1:7" ht="15">
      <c r="A43" s="159"/>
      <c r="B43" s="159"/>
      <c r="C43" s="159"/>
      <c r="D43" s="159"/>
      <c r="E43" s="159"/>
      <c r="F43" s="159"/>
      <c r="G43" s="159"/>
    </row>
    <row r="44" spans="1:7" ht="15.75">
      <c r="A44" s="159"/>
      <c r="B44" s="487" t="s">
        <v>448</v>
      </c>
      <c r="C44" s="487"/>
      <c r="D44" s="487"/>
      <c r="E44" s="487"/>
      <c r="F44" s="487"/>
      <c r="G44" s="487"/>
    </row>
    <row r="45" spans="1:7" ht="15">
      <c r="A45" s="159"/>
      <c r="B45" s="159"/>
      <c r="C45" s="159"/>
      <c r="D45" s="159"/>
      <c r="E45" s="159"/>
      <c r="F45" s="159"/>
      <c r="G45" s="159"/>
    </row>
    <row r="46" spans="1:7" ht="15.75">
      <c r="A46" s="159"/>
      <c r="B46" s="491" t="s">
        <v>152</v>
      </c>
      <c r="C46" s="491"/>
      <c r="D46" s="492">
        <v>244</v>
      </c>
      <c r="E46" s="492"/>
      <c r="F46" s="492"/>
      <c r="G46" s="492"/>
    </row>
    <row r="47" spans="1:7" ht="15.75">
      <c r="A47" s="159"/>
      <c r="B47" s="276" t="s">
        <v>324</v>
      </c>
      <c r="C47" s="276"/>
      <c r="D47" s="269" t="s">
        <v>325</v>
      </c>
      <c r="E47" s="269"/>
      <c r="F47" s="269"/>
      <c r="G47" s="269"/>
    </row>
    <row r="48" spans="1:7" ht="15">
      <c r="A48" s="159"/>
      <c r="B48" s="159"/>
      <c r="C48" s="159"/>
      <c r="D48" s="159"/>
      <c r="E48" s="159"/>
      <c r="F48" s="159"/>
      <c r="G48" s="159"/>
    </row>
    <row r="49" spans="1:7" ht="15.75">
      <c r="A49" s="159"/>
      <c r="B49" s="487" t="s">
        <v>449</v>
      </c>
      <c r="C49" s="487"/>
      <c r="D49" s="487"/>
      <c r="E49" s="487"/>
      <c r="F49" s="487"/>
      <c r="G49" s="487"/>
    </row>
    <row r="50" spans="1:7" ht="15">
      <c r="A50" s="159"/>
      <c r="B50" s="159"/>
      <c r="C50" s="159"/>
      <c r="D50" s="159"/>
      <c r="E50" s="159"/>
      <c r="F50" s="159"/>
      <c r="G50" s="159"/>
    </row>
    <row r="51" spans="1:7" ht="60">
      <c r="A51" s="159"/>
      <c r="B51" s="176" t="s">
        <v>327</v>
      </c>
      <c r="C51" s="176" t="s">
        <v>42</v>
      </c>
      <c r="D51" s="176" t="s">
        <v>55</v>
      </c>
      <c r="E51" s="176" t="s">
        <v>56</v>
      </c>
      <c r="F51" s="176" t="s">
        <v>450</v>
      </c>
      <c r="G51" s="176" t="s">
        <v>351</v>
      </c>
    </row>
    <row r="52" spans="1:7" ht="15">
      <c r="A52" s="159"/>
      <c r="B52" s="176">
        <v>1</v>
      </c>
      <c r="C52" s="176">
        <v>2</v>
      </c>
      <c r="D52" s="176">
        <v>3</v>
      </c>
      <c r="E52" s="176">
        <v>4</v>
      </c>
      <c r="F52" s="176">
        <v>5</v>
      </c>
      <c r="G52" s="176">
        <v>6</v>
      </c>
    </row>
    <row r="53" spans="1:7" ht="30">
      <c r="A53" s="159"/>
      <c r="B53" s="176">
        <v>1</v>
      </c>
      <c r="C53" s="177" t="s">
        <v>451</v>
      </c>
      <c r="D53" s="176">
        <v>4</v>
      </c>
      <c r="E53" s="176">
        <v>12</v>
      </c>
      <c r="F53" s="178">
        <v>2185</v>
      </c>
      <c r="G53" s="187">
        <v>55600</v>
      </c>
    </row>
    <row r="54" spans="1:7" ht="15">
      <c r="A54" s="159"/>
      <c r="B54" s="180"/>
      <c r="C54" s="176" t="s">
        <v>346</v>
      </c>
      <c r="D54" s="180" t="s">
        <v>139</v>
      </c>
      <c r="E54" s="176" t="s">
        <v>139</v>
      </c>
      <c r="F54" s="176" t="s">
        <v>139</v>
      </c>
      <c r="G54" s="188">
        <f>SUM(G53:G53)</f>
        <v>55600</v>
      </c>
    </row>
    <row r="55" spans="1:7" ht="15">
      <c r="A55" s="159"/>
      <c r="B55" s="159"/>
      <c r="C55" s="159"/>
      <c r="D55" s="159"/>
      <c r="E55" s="159"/>
      <c r="F55" s="159"/>
      <c r="G55" s="159"/>
    </row>
    <row r="56" spans="1:7" ht="15.75">
      <c r="A56" s="159"/>
      <c r="B56" s="276" t="s">
        <v>190</v>
      </c>
      <c r="C56" s="276"/>
      <c r="D56" s="276"/>
      <c r="E56" s="276"/>
      <c r="F56" s="276"/>
      <c r="G56" s="276"/>
    </row>
    <row r="57" spans="1:7" ht="15">
      <c r="A57" s="159"/>
      <c r="B57" s="159"/>
      <c r="C57" s="159"/>
      <c r="D57" s="159"/>
      <c r="E57" s="159"/>
      <c r="F57" s="159"/>
      <c r="G57" s="159"/>
    </row>
    <row r="58" spans="1:7" ht="75">
      <c r="A58" s="159"/>
      <c r="B58" s="176" t="s">
        <v>327</v>
      </c>
      <c r="C58" s="479" t="s">
        <v>42</v>
      </c>
      <c r="D58" s="480"/>
      <c r="E58" s="176" t="s">
        <v>452</v>
      </c>
      <c r="F58" s="176" t="s">
        <v>453</v>
      </c>
      <c r="G58" s="176" t="s">
        <v>436</v>
      </c>
    </row>
    <row r="59" spans="1:7" ht="15">
      <c r="A59" s="159"/>
      <c r="B59" s="176">
        <v>1</v>
      </c>
      <c r="C59" s="479">
        <v>2</v>
      </c>
      <c r="D59" s="480"/>
      <c r="E59" s="176">
        <v>3</v>
      </c>
      <c r="F59" s="176">
        <v>4</v>
      </c>
      <c r="G59" s="176">
        <v>5</v>
      </c>
    </row>
    <row r="60" spans="1:7" ht="15">
      <c r="A60" s="159"/>
      <c r="B60" s="180"/>
      <c r="C60" s="479"/>
      <c r="D60" s="480"/>
      <c r="E60" s="180"/>
      <c r="F60" s="180"/>
      <c r="G60" s="180"/>
    </row>
    <row r="61" spans="1:7" ht="15">
      <c r="A61" s="159"/>
      <c r="B61" s="180"/>
      <c r="C61" s="479"/>
      <c r="D61" s="480"/>
      <c r="E61" s="180"/>
      <c r="F61" s="180"/>
      <c r="G61" s="180"/>
    </row>
    <row r="62" spans="1:7" ht="15">
      <c r="A62" s="159"/>
      <c r="B62" s="180"/>
      <c r="C62" s="482" t="s">
        <v>346</v>
      </c>
      <c r="D62" s="484"/>
      <c r="E62" s="176"/>
      <c r="F62" s="176"/>
      <c r="G62" s="176"/>
    </row>
    <row r="63" spans="1:7" ht="15">
      <c r="A63" s="159"/>
      <c r="B63" s="159"/>
      <c r="C63" s="159"/>
      <c r="D63" s="159"/>
      <c r="E63" s="159"/>
      <c r="F63" s="159"/>
      <c r="G63" s="159"/>
    </row>
    <row r="64" spans="1:7" ht="15.75">
      <c r="A64" s="159"/>
      <c r="B64" s="487" t="s">
        <v>454</v>
      </c>
      <c r="C64" s="487"/>
      <c r="D64" s="487"/>
      <c r="E64" s="487"/>
      <c r="F64" s="487"/>
      <c r="G64" s="487"/>
    </row>
    <row r="65" spans="1:7" ht="0.75" customHeight="1">
      <c r="A65" s="159"/>
      <c r="B65" s="159"/>
      <c r="C65" s="159"/>
      <c r="D65" s="159"/>
      <c r="E65" s="159"/>
      <c r="F65" s="159"/>
      <c r="G65" s="159"/>
    </row>
    <row r="66" spans="1:7" ht="75">
      <c r="A66" s="159"/>
      <c r="B66" s="176" t="s">
        <v>327</v>
      </c>
      <c r="C66" s="176" t="s">
        <v>4</v>
      </c>
      <c r="D66" s="176" t="s">
        <v>58</v>
      </c>
      <c r="E66" s="176" t="s">
        <v>422</v>
      </c>
      <c r="F66" s="176" t="s">
        <v>423</v>
      </c>
      <c r="G66" s="176" t="s">
        <v>351</v>
      </c>
    </row>
    <row r="67" spans="1:7" ht="15">
      <c r="A67" s="159"/>
      <c r="B67" s="176">
        <v>1</v>
      </c>
      <c r="C67" s="176">
        <v>2</v>
      </c>
      <c r="D67" s="176">
        <v>3</v>
      </c>
      <c r="E67" s="176">
        <v>4</v>
      </c>
      <c r="F67" s="176">
        <v>5</v>
      </c>
      <c r="G67" s="176">
        <v>6</v>
      </c>
    </row>
    <row r="68" spans="1:7" ht="33" customHeight="1">
      <c r="A68" s="159"/>
      <c r="B68" s="176">
        <v>1</v>
      </c>
      <c r="C68" s="176" t="s">
        <v>455</v>
      </c>
      <c r="D68" s="179">
        <v>6050</v>
      </c>
      <c r="E68" s="176">
        <v>8</v>
      </c>
      <c r="F68" s="176"/>
      <c r="G68" s="189">
        <f>D68*E68</f>
        <v>48400</v>
      </c>
    </row>
    <row r="69" spans="1:7" ht="30" customHeight="1">
      <c r="A69" s="159"/>
      <c r="B69" s="176">
        <v>2</v>
      </c>
      <c r="C69" s="177" t="s">
        <v>468</v>
      </c>
      <c r="D69" s="176">
        <v>10000</v>
      </c>
      <c r="E69" s="176">
        <v>8.01</v>
      </c>
      <c r="F69" s="176"/>
      <c r="G69" s="178">
        <v>90000</v>
      </c>
    </row>
    <row r="70" spans="1:10" ht="36.75" customHeight="1">
      <c r="A70" s="159"/>
      <c r="B70" s="176">
        <v>3</v>
      </c>
      <c r="C70" s="177" t="s">
        <v>460</v>
      </c>
      <c r="D70" s="176">
        <v>54.46</v>
      </c>
      <c r="E70" s="176">
        <v>3425.12</v>
      </c>
      <c r="F70" s="176"/>
      <c r="G70" s="178">
        <f>197904.71-6278.78+0.3</f>
        <v>191626.22999999998</v>
      </c>
      <c r="J70" s="196"/>
    </row>
    <row r="71" spans="1:7" ht="21" customHeight="1">
      <c r="A71" s="159"/>
      <c r="B71" s="176">
        <v>4</v>
      </c>
      <c r="C71" s="177" t="s">
        <v>461</v>
      </c>
      <c r="D71" s="179">
        <v>727.74</v>
      </c>
      <c r="E71" s="178">
        <v>60.31</v>
      </c>
      <c r="F71" s="176"/>
      <c r="G71" s="178">
        <f>22129.55-23.51-35.82-325</f>
        <v>21745.22</v>
      </c>
    </row>
    <row r="72" spans="1:7" ht="30">
      <c r="A72" s="159"/>
      <c r="B72" s="176">
        <v>8</v>
      </c>
      <c r="C72" s="177" t="s">
        <v>469</v>
      </c>
      <c r="D72" s="180"/>
      <c r="E72" s="180"/>
      <c r="F72" s="180"/>
      <c r="G72" s="157">
        <v>3265.74</v>
      </c>
    </row>
    <row r="73" spans="1:7" ht="15">
      <c r="A73" s="159"/>
      <c r="B73" s="180"/>
      <c r="C73" s="176" t="s">
        <v>346</v>
      </c>
      <c r="D73" s="176" t="s">
        <v>139</v>
      </c>
      <c r="E73" s="176" t="s">
        <v>139</v>
      </c>
      <c r="F73" s="176" t="s">
        <v>139</v>
      </c>
      <c r="G73" s="181">
        <f>SUM(G68:G72)</f>
        <v>355037.18999999994</v>
      </c>
    </row>
    <row r="74" spans="1:7" ht="2.25" customHeight="1">
      <c r="A74" s="159"/>
      <c r="B74" s="159"/>
      <c r="C74" s="159"/>
      <c r="D74" s="159"/>
      <c r="E74" s="159"/>
      <c r="F74" s="159"/>
      <c r="G74" s="159"/>
    </row>
    <row r="75" spans="1:7" ht="14.25" customHeight="1">
      <c r="A75" s="159"/>
      <c r="B75" s="276" t="s">
        <v>198</v>
      </c>
      <c r="C75" s="276"/>
      <c r="D75" s="276"/>
      <c r="E75" s="276"/>
      <c r="F75" s="276"/>
      <c r="G75" s="276"/>
    </row>
    <row r="76" spans="1:7" ht="15" hidden="1">
      <c r="A76" s="159"/>
      <c r="B76" s="159"/>
      <c r="C76" s="159"/>
      <c r="D76" s="159"/>
      <c r="E76" s="159"/>
      <c r="F76" s="159"/>
      <c r="G76" s="159"/>
    </row>
    <row r="77" spans="1:7" ht="45">
      <c r="A77" s="159"/>
      <c r="B77" s="176" t="s">
        <v>327</v>
      </c>
      <c r="C77" s="479" t="s">
        <v>4</v>
      </c>
      <c r="D77" s="480"/>
      <c r="E77" s="176" t="s">
        <v>59</v>
      </c>
      <c r="F77" s="176" t="s">
        <v>424</v>
      </c>
      <c r="G77" s="176" t="s">
        <v>425</v>
      </c>
    </row>
    <row r="78" spans="1:7" ht="15">
      <c r="A78" s="159"/>
      <c r="B78" s="176">
        <v>1</v>
      </c>
      <c r="C78" s="479">
        <v>2</v>
      </c>
      <c r="D78" s="480"/>
      <c r="E78" s="176">
        <v>3</v>
      </c>
      <c r="F78" s="176">
        <v>4</v>
      </c>
      <c r="G78" s="176">
        <v>5</v>
      </c>
    </row>
    <row r="79" spans="1:7" ht="15">
      <c r="A79" s="159"/>
      <c r="B79" s="180"/>
      <c r="C79" s="479"/>
      <c r="D79" s="480"/>
      <c r="E79" s="180"/>
      <c r="F79" s="180"/>
      <c r="G79" s="180"/>
    </row>
    <row r="80" spans="1:7" ht="15">
      <c r="A80" s="159"/>
      <c r="B80" s="180"/>
      <c r="C80" s="479"/>
      <c r="D80" s="480"/>
      <c r="E80" s="180"/>
      <c r="F80" s="180"/>
      <c r="G80" s="180"/>
    </row>
    <row r="81" spans="1:7" ht="10.5" customHeight="1">
      <c r="A81" s="159"/>
      <c r="B81" s="180"/>
      <c r="C81" s="482" t="s">
        <v>346</v>
      </c>
      <c r="D81" s="484"/>
      <c r="E81" s="176" t="s">
        <v>139</v>
      </c>
      <c r="F81" s="176" t="s">
        <v>139</v>
      </c>
      <c r="G81" s="176"/>
    </row>
    <row r="82" spans="1:7" ht="15" hidden="1">
      <c r="A82" s="159"/>
      <c r="B82" s="159"/>
      <c r="C82" s="159"/>
      <c r="D82" s="159"/>
      <c r="E82" s="159"/>
      <c r="F82" s="159"/>
      <c r="G82" s="159"/>
    </row>
    <row r="83" spans="1:7" ht="15" customHeight="1">
      <c r="A83" s="159"/>
      <c r="B83" s="487" t="s">
        <v>426</v>
      </c>
      <c r="C83" s="487"/>
      <c r="D83" s="487"/>
      <c r="E83" s="487"/>
      <c r="F83" s="487"/>
      <c r="G83" s="487"/>
    </row>
    <row r="84" spans="1:7" ht="15" hidden="1">
      <c r="A84" s="159"/>
      <c r="B84" s="159"/>
      <c r="C84" s="159"/>
      <c r="D84" s="159"/>
      <c r="E84" s="159"/>
      <c r="F84" s="159"/>
      <c r="G84" s="159"/>
    </row>
    <row r="85" spans="1:7" ht="45">
      <c r="A85" s="159"/>
      <c r="B85" s="176" t="s">
        <v>327</v>
      </c>
      <c r="C85" s="479" t="s">
        <v>42</v>
      </c>
      <c r="D85" s="480"/>
      <c r="E85" s="176" t="s">
        <v>60</v>
      </c>
      <c r="F85" s="176" t="s">
        <v>427</v>
      </c>
      <c r="G85" s="176" t="s">
        <v>428</v>
      </c>
    </row>
    <row r="86" spans="1:7" ht="15">
      <c r="A86" s="159"/>
      <c r="B86" s="176">
        <v>1</v>
      </c>
      <c r="C86" s="479">
        <v>2</v>
      </c>
      <c r="D86" s="480"/>
      <c r="E86" s="176">
        <v>3</v>
      </c>
      <c r="F86" s="176">
        <v>4</v>
      </c>
      <c r="G86" s="176">
        <v>5</v>
      </c>
    </row>
    <row r="87" spans="1:7" ht="15">
      <c r="A87" s="159"/>
      <c r="B87" s="176">
        <v>1</v>
      </c>
      <c r="C87" s="477" t="s">
        <v>456</v>
      </c>
      <c r="D87" s="481"/>
      <c r="E87" s="478"/>
      <c r="F87" s="176">
        <v>1</v>
      </c>
      <c r="G87" s="178">
        <f>181600-34800-7672</f>
        <v>139128</v>
      </c>
    </row>
    <row r="88" spans="1:7" ht="15">
      <c r="A88" s="159"/>
      <c r="B88" s="180"/>
      <c r="C88" s="482" t="s">
        <v>346</v>
      </c>
      <c r="D88" s="484"/>
      <c r="E88" s="176" t="s">
        <v>139</v>
      </c>
      <c r="F88" s="176" t="s">
        <v>139</v>
      </c>
      <c r="G88" s="182">
        <f>SUM(G87:G87)</f>
        <v>139128</v>
      </c>
    </row>
    <row r="89" spans="1:7" ht="2.25" customHeight="1">
      <c r="A89" s="159"/>
      <c r="B89" s="159"/>
      <c r="C89" s="159"/>
      <c r="D89" s="159"/>
      <c r="E89" s="159"/>
      <c r="F89" s="159"/>
      <c r="G89" s="183"/>
    </row>
    <row r="90" spans="1:7" ht="15.75">
      <c r="A90" s="159"/>
      <c r="B90" s="487" t="s">
        <v>430</v>
      </c>
      <c r="C90" s="487"/>
      <c r="D90" s="487"/>
      <c r="E90" s="487"/>
      <c r="F90" s="487"/>
      <c r="G90" s="487"/>
    </row>
    <row r="91" spans="1:7" ht="15" hidden="1">
      <c r="A91" s="159"/>
      <c r="B91" s="159"/>
      <c r="C91" s="159"/>
      <c r="D91" s="159"/>
      <c r="E91" s="159"/>
      <c r="F91" s="159"/>
      <c r="G91" s="159"/>
    </row>
    <row r="92" spans="1:7" ht="45">
      <c r="A92" s="159"/>
      <c r="B92" s="176" t="s">
        <v>327</v>
      </c>
      <c r="C92" s="479" t="s">
        <v>42</v>
      </c>
      <c r="D92" s="488"/>
      <c r="E92" s="480"/>
      <c r="F92" s="176" t="s">
        <v>61</v>
      </c>
      <c r="G92" s="176" t="s">
        <v>431</v>
      </c>
    </row>
    <row r="93" spans="1:7" ht="15">
      <c r="A93" s="159"/>
      <c r="B93" s="176">
        <v>1</v>
      </c>
      <c r="C93" s="479">
        <v>2</v>
      </c>
      <c r="D93" s="488"/>
      <c r="E93" s="480"/>
      <c r="F93" s="176">
        <v>3</v>
      </c>
      <c r="G93" s="176">
        <v>4</v>
      </c>
    </row>
    <row r="94" spans="1:7" ht="15">
      <c r="A94" s="159"/>
      <c r="B94" s="176">
        <v>1</v>
      </c>
      <c r="C94" s="477" t="s">
        <v>457</v>
      </c>
      <c r="D94" s="490"/>
      <c r="E94" s="489"/>
      <c r="F94" s="176">
        <v>1</v>
      </c>
      <c r="G94" s="178">
        <f>96000+325+7500</f>
        <v>103825</v>
      </c>
    </row>
    <row r="95" spans="1:7" ht="15">
      <c r="A95" s="159"/>
      <c r="B95" s="176"/>
      <c r="C95" s="477"/>
      <c r="D95" s="490"/>
      <c r="E95" s="489"/>
      <c r="F95" s="176"/>
      <c r="G95" s="178"/>
    </row>
    <row r="96" spans="1:7" ht="15">
      <c r="A96" s="159"/>
      <c r="B96" s="180"/>
      <c r="C96" s="482"/>
      <c r="D96" s="483"/>
      <c r="E96" s="484"/>
      <c r="F96" s="176"/>
      <c r="G96" s="184">
        <f>SUM(G94:G95)</f>
        <v>103825</v>
      </c>
    </row>
    <row r="97" spans="1:7" ht="15">
      <c r="A97" s="159"/>
      <c r="B97" s="159"/>
      <c r="C97" s="159"/>
      <c r="D97" s="159"/>
      <c r="E97" s="159"/>
      <c r="F97" s="159"/>
      <c r="G97" s="159"/>
    </row>
    <row r="98" spans="1:7" ht="15.75">
      <c r="A98" s="159"/>
      <c r="B98" s="487" t="s">
        <v>458</v>
      </c>
      <c r="C98" s="487"/>
      <c r="D98" s="487"/>
      <c r="E98" s="487"/>
      <c r="F98" s="487"/>
      <c r="G98" s="487"/>
    </row>
    <row r="99" spans="1:7" ht="15">
      <c r="A99" s="159"/>
      <c r="B99" s="159"/>
      <c r="C99" s="159"/>
      <c r="D99" s="159"/>
      <c r="E99" s="159"/>
      <c r="F99" s="159"/>
      <c r="G99" s="159"/>
    </row>
    <row r="100" spans="1:7" ht="45">
      <c r="A100" s="159"/>
      <c r="B100" s="176" t="s">
        <v>327</v>
      </c>
      <c r="C100" s="479" t="s">
        <v>42</v>
      </c>
      <c r="D100" s="480"/>
      <c r="E100" s="176" t="s">
        <v>59</v>
      </c>
      <c r="F100" s="176" t="s">
        <v>435</v>
      </c>
      <c r="G100" s="176" t="s">
        <v>436</v>
      </c>
    </row>
    <row r="101" spans="1:7" ht="15">
      <c r="A101" s="159"/>
      <c r="B101" s="176">
        <v>1</v>
      </c>
      <c r="C101" s="479">
        <v>2</v>
      </c>
      <c r="D101" s="480"/>
      <c r="E101" s="176">
        <v>3</v>
      </c>
      <c r="F101" s="176">
        <v>4</v>
      </c>
      <c r="G101" s="176">
        <v>5</v>
      </c>
    </row>
    <row r="102" spans="1:7" ht="15">
      <c r="A102" s="159"/>
      <c r="B102" s="176">
        <v>1</v>
      </c>
      <c r="C102" s="477" t="s">
        <v>459</v>
      </c>
      <c r="D102" s="478"/>
      <c r="E102" s="176">
        <v>1</v>
      </c>
      <c r="F102" s="176"/>
      <c r="G102" s="178">
        <v>168000</v>
      </c>
    </row>
    <row r="103" spans="1:7" ht="15">
      <c r="A103" s="159"/>
      <c r="B103" s="176">
        <v>2</v>
      </c>
      <c r="C103" s="477" t="s">
        <v>301</v>
      </c>
      <c r="D103" s="489"/>
      <c r="E103" s="176">
        <v>1</v>
      </c>
      <c r="F103" s="176"/>
      <c r="G103" s="178">
        <f>69000+23.51+35.82+45000+172</f>
        <v>114231.33</v>
      </c>
    </row>
    <row r="104" spans="1:7" ht="15">
      <c r="A104" s="159"/>
      <c r="B104" s="180"/>
      <c r="C104" s="482" t="s">
        <v>346</v>
      </c>
      <c r="D104" s="484"/>
      <c r="E104" s="176" t="s">
        <v>139</v>
      </c>
      <c r="F104" s="176" t="s">
        <v>139</v>
      </c>
      <c r="G104" s="182">
        <f>SUM(G102:G103)</f>
        <v>282231.33</v>
      </c>
    </row>
  </sheetData>
  <sheetProtection/>
  <mergeCells count="75">
    <mergeCell ref="B2:G2"/>
    <mergeCell ref="B3:C3"/>
    <mergeCell ref="D3:G3"/>
    <mergeCell ref="B4:D4"/>
    <mergeCell ref="E4:G4"/>
    <mergeCell ref="C6:D6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C20:D20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34:G34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B47:C47"/>
    <mergeCell ref="D47:G47"/>
    <mergeCell ref="B49:G49"/>
    <mergeCell ref="B56:G56"/>
    <mergeCell ref="C58:D58"/>
    <mergeCell ref="C59:D59"/>
    <mergeCell ref="C60:D60"/>
    <mergeCell ref="C61:D61"/>
    <mergeCell ref="C62:D62"/>
    <mergeCell ref="B64:G64"/>
    <mergeCell ref="B75:G75"/>
    <mergeCell ref="C77:D77"/>
    <mergeCell ref="C78:D78"/>
    <mergeCell ref="C79:D79"/>
    <mergeCell ref="C80:D80"/>
    <mergeCell ref="C81:D81"/>
    <mergeCell ref="B83:G83"/>
    <mergeCell ref="C85:D85"/>
    <mergeCell ref="C86:D86"/>
    <mergeCell ref="C87:E87"/>
    <mergeCell ref="C88:D88"/>
    <mergeCell ref="B90:G90"/>
    <mergeCell ref="C92:E92"/>
    <mergeCell ref="C93:E93"/>
    <mergeCell ref="C94:E94"/>
    <mergeCell ref="C95:E95"/>
    <mergeCell ref="C104:D104"/>
    <mergeCell ref="C96:E96"/>
    <mergeCell ref="B98:G98"/>
    <mergeCell ref="C100:D100"/>
    <mergeCell ref="C101:D101"/>
    <mergeCell ref="C102:D102"/>
    <mergeCell ref="C103:D103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2019-10-31T14:24:28Z</cp:lastPrinted>
  <dcterms:created xsi:type="dcterms:W3CDTF">2016-11-15T11:35:14Z</dcterms:created>
  <dcterms:modified xsi:type="dcterms:W3CDTF">2020-04-03T12:06:11Z</dcterms:modified>
  <cp:category/>
  <cp:version/>
  <cp:contentType/>
  <cp:contentStatus/>
</cp:coreProperties>
</file>