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tabRatio="944" activeTab="2"/>
  </bookViews>
  <sheets>
    <sheet name="1. Титульный" sheetId="1" r:id="rId1"/>
    <sheet name="Лист1" sheetId="2" r:id="rId2"/>
    <sheet name="4. Таблица 2" sheetId="3" r:id="rId3"/>
    <sheet name="Табл 2.1" sheetId="4" r:id="rId4"/>
    <sheet name="6. Табл. 3,4" sheetId="5" r:id="rId5"/>
    <sheet name="7. Прилож. 1 ПФХД" sheetId="6" r:id="rId6"/>
    <sheet name="Прил 2.1" sheetId="7" r:id="rId7"/>
    <sheet name="Лист3" sheetId="8" r:id="rId8"/>
    <sheet name="Лист4" sheetId="9" r:id="rId9"/>
    <sheet name="9.Прил. 2.2 ПФХД" sheetId="10" r:id="rId10"/>
    <sheet name="Лист4 (2)" sheetId="11" r:id="rId11"/>
  </sheets>
  <definedNames>
    <definedName name="_xlnm.Print_Titles" localSheetId="2">'4. Таблица 2'!$7:$11</definedName>
    <definedName name="_xlnm.Print_Area" localSheetId="2">'4. Таблица 2'!$A$1:$L$61</definedName>
    <definedName name="_xlnm.Print_Area" localSheetId="4">'6. Табл. 3,4'!$A$1:$BY$27</definedName>
  </definedNames>
  <calcPr fullCalcOnLoad="1"/>
</workbook>
</file>

<file path=xl/sharedStrings.xml><?xml version="1.0" encoding="utf-8"?>
<sst xmlns="http://schemas.openxmlformats.org/spreadsheetml/2006/main" count="778" uniqueCount="411">
  <si>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</si>
  <si>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</si>
  <si>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</si>
  <si>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</si>
  <si>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</si>
  <si>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</si>
  <si>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</si>
  <si>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</si>
  <si>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</si>
  <si>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</si>
  <si>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</si>
  <si>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</si>
  <si>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</si>
  <si>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</si>
  <si>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</si>
  <si>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</si>
  <si>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</si>
  <si>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</si>
  <si>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</si>
  <si>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</si>
  <si>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</si>
  <si>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</si>
  <si>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</si>
  <si>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</si>
  <si>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</si>
  <si>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</si>
  <si>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</si>
  <si>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</si>
  <si>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</si>
  <si>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</si>
  <si>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</si>
  <si>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</si>
  <si>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</si>
  <si>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</si>
  <si>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</si>
  <si>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</si>
  <si>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</si>
  <si>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</si>
  <si>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</si>
  <si>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Районный коэффициент</t>
  </si>
  <si>
    <t>по должностному окладу</t>
  </si>
  <si>
    <t>по выплатам стимулирующего характера</t>
  </si>
  <si>
    <t>Наименование расходов</t>
  </si>
  <si>
    <t>Налоговая база, руб.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</si>
  <si>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</si>
  <si>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</si>
  <si>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</si>
  <si>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</si>
  <si>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</si>
  <si>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</si>
  <si>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</si>
  <si>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</si>
  <si>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</si>
  <si>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</si>
  <si>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Размер одной выплаты, руб.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</si>
  <si>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</si>
  <si>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</si>
  <si>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</si>
  <si>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</si>
  <si>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</si>
  <si>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</si>
  <si>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</si>
  <si>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</si>
  <si>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Численность работников, получающих пособие</t>
  </si>
  <si>
    <t>Количество выплат в год на одного работника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</si>
  <si>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</si>
  <si>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</si>
  <si>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</si>
  <si>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</si>
  <si>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</si>
  <si>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</si>
  <si>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Средний размер выплаты на одного работника в день, руб.</t>
  </si>
  <si>
    <t>Таблица 3</t>
  </si>
  <si>
    <t>Таблица 4</t>
  </si>
  <si>
    <t>безвозмездные перечисления организациям</t>
  </si>
  <si>
    <t>10</t>
  </si>
  <si>
    <t>"</t>
  </si>
  <si>
    <t xml:space="preserve"> г.</t>
  </si>
  <si>
    <t>Год начала закупки</t>
  </si>
  <si>
    <t>всего на закупки</t>
  </si>
  <si>
    <t>на _____________ 201___ г.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</si>
  <si>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</si>
  <si>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оплата труда и начисления на выплаты по оплате труда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</si>
  <si>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</si>
  <si>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</si>
  <si>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</si>
  <si>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</si>
  <si>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</si>
  <si>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</si>
  <si>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</si>
  <si>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</si>
  <si>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</si>
  <si>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х</t>
  </si>
  <si>
    <t>Код видов расходов</t>
  </si>
  <si>
    <t xml:space="preserve">Источник финансового обеспечения </t>
  </si>
  <si>
    <t>№ 
п/п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</si>
  <si>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</si>
  <si>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</si>
  <si>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</si>
  <si>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</si>
  <si>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</si>
  <si>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</si>
  <si>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</si>
  <si>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</si>
  <si>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</si>
  <si>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
для начисления страховых взносов, руб.</t>
  </si>
  <si>
    <t>Сумма 
взноса, 
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</si>
  <si>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</si>
  <si>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</si>
  <si>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</si>
  <si>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</si>
  <si>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</si>
  <si>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</si>
  <si>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</si>
  <si>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</si>
  <si>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</si>
  <si>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</si>
  <si>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</si>
  <si>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</si>
  <si>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</si>
  <si>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</si>
  <si>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</si>
  <si>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</si>
  <si>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</si>
  <si>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</si>
  <si>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</si>
  <si>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</si>
  <si>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</si>
  <si>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</si>
  <si>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</si>
  <si>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</si>
  <si>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</si>
  <si>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</si>
  <si>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</si>
  <si>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</si>
  <si>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</si>
  <si>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</si>
  <si>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</si>
  <si>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</si>
  <si>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</si>
  <si>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</si>
  <si>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</si>
  <si>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</si>
  <si>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</si>
  <si>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</si>
  <si>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</si>
  <si>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</si>
  <si>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</si>
  <si>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Сумма, руб. 
(гр. 2 x гр. 3)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</si>
  <si>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</si>
  <si>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</si>
  <si>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</si>
  <si>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</si>
  <si>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>главный бухгалтер</t>
  </si>
  <si>
    <t>90107030703000000211</t>
  </si>
  <si>
    <t>90107030703000000213</t>
  </si>
  <si>
    <t>90107030703000000221</t>
  </si>
  <si>
    <t>90107030703000000223</t>
  </si>
  <si>
    <t>90107030703000000225</t>
  </si>
  <si>
    <t>90107030703000126225</t>
  </si>
  <si>
    <t>90107030703000000226</t>
  </si>
  <si>
    <t>90107030703000000340</t>
  </si>
  <si>
    <t>90100000000000000131</t>
  </si>
  <si>
    <t>90100000000000000189</t>
  </si>
  <si>
    <t>90107030703000000310</t>
  </si>
  <si>
    <t>IV. Показатели выплат по расходам на закупку товаров, работ, услуг учреждения</t>
  </si>
  <si>
    <t>Сумма выплат по расходам на закупку товаров, работ и услуг, руб.</t>
  </si>
  <si>
    <t>в соответсвии с Федеральным законом от 05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</si>
  <si>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 г. № 223-ФЗ "О закупках товаров, работ, услуг отдельными видами юридических лиц"</t>
  </si>
  <si>
    <t>4</t>
  </si>
  <si>
    <t>5</t>
  </si>
  <si>
    <t>6</t>
  </si>
  <si>
    <t>7</t>
  </si>
  <si>
    <t>8</t>
  </si>
  <si>
    <t>9</t>
  </si>
  <si>
    <t>11</t>
  </si>
  <si>
    <t>Выплаты по расходам на закупку товаров, работ, услуг, всего:</t>
  </si>
  <si>
    <t>в том числе:
на оплату контрактов заключенных до начала очередного финансового года:</t>
  </si>
  <si>
    <t>1001</t>
  </si>
  <si>
    <t>Услуги связи</t>
  </si>
  <si>
    <t>1002</t>
  </si>
  <si>
    <t>Коммунальные услуги</t>
  </si>
  <si>
    <t>1003</t>
  </si>
  <si>
    <t>Обслуживание и ремонт АПС</t>
  </si>
  <si>
    <t>1004</t>
  </si>
  <si>
    <t>ТО и ремонт автомобилей</t>
  </si>
  <si>
    <t>1005</t>
  </si>
  <si>
    <t>Юридические услуги</t>
  </si>
  <si>
    <t>1006</t>
  </si>
  <si>
    <t>Охранные услуги</t>
  </si>
  <si>
    <t>1007</t>
  </si>
  <si>
    <t>Обслуживание и ремонт охранных систем</t>
  </si>
  <si>
    <t>1008</t>
  </si>
  <si>
    <t>Услуги по информационной поддержке ПК "1С Бухгалтерия"</t>
  </si>
  <si>
    <t>1009</t>
  </si>
  <si>
    <t>Услуги по информационной поддержке ПК "ИСС Техэксперт"</t>
  </si>
  <si>
    <t>1010</t>
  </si>
  <si>
    <t>Услуги по информационной поддержке ПК "Сметный калькулятор</t>
  </si>
  <si>
    <t>1011</t>
  </si>
  <si>
    <t>Услуги по информационной поддержке ПК "Консультант-Плюс"</t>
  </si>
  <si>
    <t>1012</t>
  </si>
  <si>
    <t>Покупка запчастей</t>
  </si>
  <si>
    <t>1013</t>
  </si>
  <si>
    <t>Поставка топлива</t>
  </si>
  <si>
    <t>1014</t>
  </si>
  <si>
    <t>на закупку товаров, работ, услуг по году начала закупки:</t>
  </si>
  <si>
    <t>2002</t>
  </si>
  <si>
    <t>2003</t>
  </si>
  <si>
    <t>2004</t>
  </si>
  <si>
    <t>Текущий ремонт</t>
  </si>
  <si>
    <t>2005</t>
  </si>
  <si>
    <t>Услуги по заправке картриджей для оргтехники</t>
  </si>
  <si>
    <t>2006</t>
  </si>
  <si>
    <t>2007</t>
  </si>
  <si>
    <t>2008</t>
  </si>
  <si>
    <t>2009</t>
  </si>
  <si>
    <t>2010</t>
  </si>
  <si>
    <t>2011</t>
  </si>
  <si>
    <t>Приобретение угля и дров</t>
  </si>
  <si>
    <t>2012</t>
  </si>
  <si>
    <t>Оплата иных платежей</t>
  </si>
  <si>
    <t>2013</t>
  </si>
  <si>
    <t>Аренда зала</t>
  </si>
  <si>
    <t>2014</t>
  </si>
  <si>
    <t>ОСАГО на три автомобиля</t>
  </si>
  <si>
    <t>2015</t>
  </si>
  <si>
    <t>Приобретение канцтоваров</t>
  </si>
  <si>
    <t>2016</t>
  </si>
  <si>
    <t>Приобретение ОС</t>
  </si>
  <si>
    <t>2017</t>
  </si>
  <si>
    <t>Изготовление дипломов и грамот</t>
  </si>
  <si>
    <t>2018</t>
  </si>
  <si>
    <t>Поставка питьевой воды</t>
  </si>
  <si>
    <t>2019</t>
  </si>
  <si>
    <t>Приобретение кубков призов для награждения</t>
  </si>
  <si>
    <t>2020</t>
  </si>
  <si>
    <t>Медосмотр сотрудников</t>
  </si>
  <si>
    <t>2021</t>
  </si>
  <si>
    <t>Обучение сотрудников</t>
  </si>
  <si>
    <t>2022</t>
  </si>
  <si>
    <t>Продление лицензий программных комплексов и подписка</t>
  </si>
  <si>
    <t>2023</t>
  </si>
  <si>
    <t>Приобретение хозтоваров</t>
  </si>
  <si>
    <t>2024</t>
  </si>
  <si>
    <t>Покупка картриджей для оргтехники</t>
  </si>
  <si>
    <t>2025</t>
  </si>
  <si>
    <r>
      <t>на 20</t>
    </r>
    <r>
      <rPr>
        <u val="single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г.
очередной финансовый год</t>
    </r>
  </si>
  <si>
    <t>на 2020 г. 
1-ый год планового периода</t>
  </si>
  <si>
    <t>на 2021 г.
2-ой год планового периода</t>
  </si>
  <si>
    <r>
      <t>на 20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г. 
1-ый год планового периода</t>
    </r>
  </si>
  <si>
    <t>Расчеты (обоснования) к плану финансово-хозяйственной деятельности</t>
  </si>
  <si>
    <t>Источник финансового обеспечения</t>
  </si>
  <si>
    <t>Субсидии на выполнение муниципального задания</t>
  </si>
  <si>
    <t>1.1. Расчет (обоснования) расходов на оплату труда</t>
  </si>
  <si>
    <t>№ п/п</t>
  </si>
  <si>
    <t>Группа должностей</t>
  </si>
  <si>
    <t>Установленная численность</t>
  </si>
  <si>
    <t>Среднемесячный размер оплаты труда на одного работника, руб.:</t>
  </si>
  <si>
    <t>Ежемесячная надбавка к должностному окладу,
%</t>
  </si>
  <si>
    <t>Фонд оплты труда в год,
руб. 
(гр.3 х гр.4 (1+ гр. 8/100)х гр. 9 х12)</t>
  </si>
  <si>
    <t>по выплатам компесационного характера</t>
  </si>
  <si>
    <t>директор</t>
  </si>
  <si>
    <t>зам директора</t>
  </si>
  <si>
    <t>бухгалтер</t>
  </si>
  <si>
    <t>заведующий хозяййством</t>
  </si>
  <si>
    <t>гардеробщик</t>
  </si>
  <si>
    <t>вахтер</t>
  </si>
  <si>
    <t>настройщик</t>
  </si>
  <si>
    <t xml:space="preserve">рабочий по комплексному обс.здания </t>
  </si>
  <si>
    <t>уборщик служебных помещений</t>
  </si>
  <si>
    <t>дворник</t>
  </si>
  <si>
    <t>кочегар</t>
  </si>
  <si>
    <t>преподаватели</t>
  </si>
  <si>
    <t>Итого:</t>
  </si>
  <si>
    <t>1.2. Расчет (обоснования) выплат персоналу при направлении в служебные командировки</t>
  </si>
  <si>
    <t>Средний размер выплаты на одного работника в день,
руб.</t>
  </si>
  <si>
    <t>Количество работников,
чел.</t>
  </si>
  <si>
    <t>Количество дней</t>
  </si>
  <si>
    <t>Сумма, руб.
(гр. 3 х гр. 4 х гр. 5)</t>
  </si>
  <si>
    <t>1.3. Расчет (обоснования) выплат персоналу по уходу за ребенком</t>
  </si>
  <si>
    <t>Размер выплаты (пособия) в месяц,
руб.</t>
  </si>
  <si>
    <t>Пособие по уходу за ребенком</t>
  </si>
  <si>
    <t>Размер базы для начисления страховых взносов,
руб.</t>
  </si>
  <si>
    <t>Сумма взносов,
руб.</t>
  </si>
  <si>
    <t xml:space="preserve">   в том числе:
по ставке 22,0 %</t>
  </si>
  <si>
    <t xml:space="preserve">        по ставке 10,0 %</t>
  </si>
  <si>
    <t xml:space="preserve">        с применением пониженных тарифов взносов в Пенсионный фонд Российской Федерации для отдельных категорий плательщиков</t>
  </si>
  <si>
    <t xml:space="preserve">        в том числе:
обязательное социальное страхование на случай временной нетрудоспособности и в связи с материнством по ставке 2,9 % </t>
  </si>
  <si>
    <t xml:space="preserve">        с применение ставки взносов в Фонд социального страхования российской Федерации по стоавке 0,0 %</t>
  </si>
  <si>
    <t xml:space="preserve">        обязательное социальное страхование от несчатсных случаев на производстве и профессиональных заболеваний по ставке 0,2 %</t>
  </si>
  <si>
    <t xml:space="preserve">        обязательное социальное страхование от несчатсных случаев на производстве и профессиональных заболеваний по ставке 0,__ %</t>
  </si>
  <si>
    <t>Страховые взносы в Федеральный фонд обязательного медицинского страхования, всего (по ставке 5,1 %)</t>
  </si>
  <si>
    <t>Итого</t>
  </si>
  <si>
    <t>I. Сведения о деятельности муниципального бюджетного учреждения</t>
  </si>
  <si>
    <t>- формирование и развитие творческих способностей детей и взрослых</t>
  </si>
  <si>
    <t>- удовлетворение индивидуальных потребностей детей и взрослых в нравственном и физическом совершенствовании</t>
  </si>
  <si>
    <t>-формирование культуры здорового и безопасного образа жизни детей и взрослых</t>
  </si>
  <si>
    <t>-укрепление здоровья</t>
  </si>
  <si>
    <t>- организация свободного времени детей и взрослых</t>
  </si>
  <si>
    <t>- адаптация детей к жизни в обществе</t>
  </si>
  <si>
    <t>- профессиональная ориентация детей</t>
  </si>
  <si>
    <t>- выявление и поддержка детей, проявивших выдающиеся способности</t>
  </si>
  <si>
    <t>-выявление одаренных детей в раннем  создание условий для их художественного образования и эстетического приобретения ими знаний, умений, навыков в области выбранного вида искусств, опыта творческой деятельности и осуществления их подготовки к получению профессионального образования в области искусств</t>
  </si>
  <si>
    <t xml:space="preserve">- реализация дополнительных общеобразовательных предпрофессиональных программ в области музыкального, хореографического, изобразительного и театрального искусства </t>
  </si>
  <si>
    <t xml:space="preserve">- реализация дополнительных общеобразовательных общеразвивающих программ в области музыкального, хореографического, изобразительного и театрального искусства </t>
  </si>
  <si>
    <t>реализация дополнительных общеобразовательных предпрофессиональных программ в области искусств (фортепиано)</t>
  </si>
  <si>
    <t>реализация дополнительных общеобразовательных предпрофессиональных программ в области искусств (струнные инструменты)</t>
  </si>
  <si>
    <t>реализация дополнительных общеобразовательных предпрофессиональных программ в области искусств (духовые инструменты)</t>
  </si>
  <si>
    <t>реализация дополнительных общеобразовательных предпрофессиональных программ в области искусств (народные инструменты)</t>
  </si>
  <si>
    <t>реализация дополнительных общеобразовательных предпрофессиональных программ в области искусств (хоровое пение)</t>
  </si>
  <si>
    <t>реализация дополнительных общеобразовательных предпрофессиональных программ в области искусств (хореографическое искусство)</t>
  </si>
  <si>
    <t>реализация дополнительных общеобразовательных предпрофессиональных программ в области искусств (живопись)</t>
  </si>
  <si>
    <t xml:space="preserve">реализация дополнительных общеразвивающих программ в области искусств </t>
  </si>
  <si>
    <t>1.3.1 Перечень услуг (работ), осуществляемых на платной основе:</t>
  </si>
  <si>
    <t xml:space="preserve">- изучение специальных дисциплин за рамками реализуемых программ: групповое занятие (художественное отделение) </t>
  </si>
  <si>
    <t xml:space="preserve">- изучение специальных дисциплин за рамками реализуемых программ: групповое занятие (хореографическое отделение) </t>
  </si>
  <si>
    <t xml:space="preserve">- изучение специальных дисциплин за рамками реализуемых программ: групповое занятие (музыкальное отделение-хоровое сольфеджио) </t>
  </si>
  <si>
    <t xml:space="preserve">- изучение специальных дисциплин за рамками реализуемых программ: индивидуальное занятие (музыкальное отделение- специальность) </t>
  </si>
  <si>
    <t>1.4 Общая балансовая стоимость недвижимого имущества</t>
  </si>
  <si>
    <t>Сумма</t>
  </si>
  <si>
    <t>Общая балансовая стоимость недвижимого муниципального имущества, всего</t>
  </si>
  <si>
    <t xml:space="preserve"> - стоимость имущества, закрепленного собственником имущества за муниципальным бюджетным учреждением на праве оперативного управления</t>
  </si>
  <si>
    <t xml:space="preserve"> - стоимость имущества, приобретенного муниципальным бюджетным (подразделением) за счет выделенных собственником имущества учреждения средств</t>
  </si>
  <si>
    <t xml:space="preserve"> - стоимость имущества, приобретенного муниципальным бюджетным (подразделением) за счет доходов, полученных от иной приносящей доход деятельности</t>
  </si>
  <si>
    <t>1.5 Общая балансовая стоимость  движимого имущества</t>
  </si>
  <si>
    <t>Общая балансовая стоимость движимого муниципального имущества, всего</t>
  </si>
  <si>
    <t xml:space="preserve"> - общая балансовая стоимость особо ценного движимого имущества</t>
  </si>
  <si>
    <t>Сумма,
тыс. руб.</t>
  </si>
  <si>
    <t>Нефинансовые активы, всего</t>
  </si>
  <si>
    <t xml:space="preserve">   из них:
   недвижимое имущество, всего</t>
  </si>
  <si>
    <t xml:space="preserve">      в том числе:
      остаточная стоимость</t>
  </si>
  <si>
    <t xml:space="preserve">   особо ценное движимое имущество, всего:</t>
  </si>
  <si>
    <t>Финансовые активы, всего</t>
  </si>
  <si>
    <t xml:space="preserve">   из них:
   денежные средства учреждения, всего:</t>
  </si>
  <si>
    <t xml:space="preserve">      в том числе:
      денежные средства учреждения на счетах</t>
  </si>
  <si>
    <t xml:space="preserve">      денежные средства учреждения, размещенные на депозиты в
      кредитной организации</t>
  </si>
  <si>
    <t xml:space="preserve">   иные финансовые инструменты</t>
  </si>
  <si>
    <t xml:space="preserve">   дебиторская задолженность по доходам</t>
  </si>
  <si>
    <t xml:space="preserve">   дебиторская задолженность по расходам</t>
  </si>
  <si>
    <t>Обязательства, всего</t>
  </si>
  <si>
    <t xml:space="preserve">   из них:
   долговые обязательства</t>
  </si>
  <si>
    <t xml:space="preserve">   кредиторская задолженность</t>
  </si>
  <si>
    <t xml:space="preserve">      в том числе
      просроченная кредиторская задолженность</t>
  </si>
  <si>
    <r>
      <rPr>
        <b/>
        <sz val="12"/>
        <color indexed="8"/>
        <rFont val="Times New Roman"/>
        <family val="1"/>
      </rPr>
      <t>1.1</t>
    </r>
    <r>
      <rPr>
        <b/>
        <sz val="7"/>
        <color indexed="8"/>
        <rFont val="Times New Roman"/>
        <family val="1"/>
      </rPr>
      <t> </t>
    </r>
    <r>
      <rPr>
        <sz val="7"/>
        <color indexed="8"/>
        <rFont val="Times New Roman"/>
        <family val="1"/>
      </rPr>
      <t xml:space="preserve">   </t>
    </r>
    <r>
      <rPr>
        <b/>
        <sz val="12"/>
        <color indexed="8"/>
        <rFont val="Times New Roman"/>
        <family val="1"/>
      </rPr>
      <t>Учреждение создано для выполнения работ и оказания услуг в целях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</si>
  <si>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1.2</t>
    </r>
    <r>
      <rPr>
        <b/>
        <sz val="7"/>
        <color indexed="8"/>
        <rFont val="Times New Roman"/>
        <family val="1"/>
      </rPr>
      <t>  </t>
    </r>
    <r>
      <rPr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Учреждение осуществляет следующие виды деятельности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</si>
  <si>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1.3.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Перечень услуг (работ), относящиеся к основным видам деятельности: </t>
    </r>
  </si>
  <si>
    <t>на "  01 " января  2019 г.</t>
  </si>
  <si>
    <r>
      <t>II. Показатели финансового состояния учреждения</t>
    </r>
    <r>
      <rPr>
        <sz val="11"/>
        <color indexed="8"/>
        <rFont val="Times New Roman"/>
        <family val="1"/>
      </rPr>
      <t>.(подразделения)</t>
    </r>
  </si>
  <si>
    <t>6.2. Расчет (обоснование) расходов на оплату коммунальных услуг</t>
  </si>
  <si>
    <t>Тариф (с учетом НДС), руб.</t>
  </si>
  <si>
    <t>Индексация,
%</t>
  </si>
  <si>
    <t>Ставка арендной платы</t>
  </si>
  <si>
    <t>Стоимость с учетом НДС,
руб.</t>
  </si>
  <si>
    <t>2.3. Расчет (обоснование) расходов на оплату работ, услуг по содержанию имущества</t>
  </si>
  <si>
    <t>Количество работ (услуг)</t>
  </si>
  <si>
    <t>Стоимость работ (услуг),
руб.</t>
  </si>
  <si>
    <t>Заправка картриджей</t>
  </si>
  <si>
    <t>2.4. Расчет (обоснование) расходов на оплату прочих работ, услуг</t>
  </si>
  <si>
    <t>Стоимость услуги,
руб.</t>
  </si>
  <si>
    <t>Продление лицензий на программное обеспечение</t>
  </si>
  <si>
    <t>Информационные услуги</t>
  </si>
  <si>
    <t>Прочие расходы</t>
  </si>
  <si>
    <t xml:space="preserve">2.5. Расчет (обоснование) расходов на аренду </t>
  </si>
  <si>
    <t>Средняя стоимость,
руб.</t>
  </si>
  <si>
    <t>Сумма, руб.
(гр. 3 х гр. 4)</t>
  </si>
  <si>
    <t>2.6. Расчет (обоснование) расходов на приобретение основных средств, материальных запасов</t>
  </si>
  <si>
    <t>Покупка бут.воды</t>
  </si>
  <si>
    <t>Покупка картриджей</t>
  </si>
  <si>
    <t>Покупка канцтоваров</t>
  </si>
  <si>
    <t>Размер одной выплаты,
руб.</t>
  </si>
  <si>
    <t>Количество выплат в год</t>
  </si>
  <si>
    <t>Общая сумма выплат,
руб.
(гр. 3 х гр. 4)</t>
  </si>
  <si>
    <t>Налоговая база,
руб.</t>
  </si>
  <si>
    <t>Ставка налога, %</t>
  </si>
  <si>
    <t>Сумма исчисленного налога, подлежщего уплате,
руб.
(гр. 3 х гр. 4/100)</t>
  </si>
  <si>
    <t>1. Расчет (обоснование) расходов прочих расходов (кроме расходов на закупку товаров, работ, услуг)</t>
  </si>
  <si>
    <t>2. Расчет (обоснование) расходов на закупку товаров, работ, услуг</t>
  </si>
  <si>
    <t>2.1. Расчет (обоснование) расходов на оплату услуг связи</t>
  </si>
  <si>
    <t>Стоимость за единицу, 
руб.</t>
  </si>
  <si>
    <t>Городская и международная связь</t>
  </si>
  <si>
    <t>Количество услуг перевозки</t>
  </si>
  <si>
    <t>Цена услуги перевозки, руб.</t>
  </si>
  <si>
    <t>2.2. Расчет (обоснование) расходов на оплату коммунальных услуг</t>
  </si>
  <si>
    <t>Откачка кессона (ЖБО)</t>
  </si>
  <si>
    <t>Обслуживание и ремонт АПС(2018)</t>
  </si>
  <si>
    <t>Оплата медосмотра сотрудников</t>
  </si>
  <si>
    <t>2.5. Расчет (обоснование) расходов на приобретение основных средств, материальных запасов</t>
  </si>
  <si>
    <t>Заключение контракта на поставку угля и дров в 2017 г. (44-ФЗ)</t>
  </si>
  <si>
    <t>Теплоснабжение (2019)</t>
  </si>
  <si>
    <t>Водоснабжение (2019)</t>
  </si>
  <si>
    <r>
      <t xml:space="preserve">Источник финансового обеспечения </t>
    </r>
    <r>
      <rPr>
        <u val="single"/>
        <sz val="11"/>
        <color indexed="8"/>
        <rFont val="Calibri"/>
        <family val="2"/>
      </rPr>
      <t xml:space="preserve"> 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</si>
  <si>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 xml:space="preserve"> приносящая доход деятельность   </t>
    </r>
  </si>
  <si>
    <r>
      <rPr>
        <sz val="11"/>
        <rFont val="Times New Roman"/>
        <family val="1"/>
      </rPr>
      <t>Источник финансового обеспечения</t>
    </r>
    <r>
      <rPr>
        <u val="single"/>
        <sz val="11"/>
        <rFont val="Times New Roman"/>
        <family val="1"/>
      </rPr>
      <t xml:space="preserve"> приносящая доход деятельность</t>
    </r>
  </si>
  <si>
    <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</si>
  <si>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r>
      <rPr>
        <sz val="11"/>
        <rFont val="Times New Roman"/>
        <family val="1"/>
      </rPr>
      <t xml:space="preserve">Источник финансового обеспечения </t>
    </r>
    <r>
      <rPr>
        <u val="single"/>
        <sz val="11"/>
        <rFont val="Times New Roman"/>
        <family val="1"/>
      </rPr>
      <t>приносящая доход деятельность</t>
    </r>
  </si>
  <si>
    <t>Откачка кессона</t>
  </si>
  <si>
    <t>Электроэнергия (2019 здание 2)</t>
  </si>
  <si>
    <t>Теплоснабжение (2018 здание 1)</t>
  </si>
  <si>
    <t>90107030703000000266</t>
  </si>
  <si>
    <t>90107030703330000211</t>
  </si>
  <si>
    <t>90107030703330000213</t>
  </si>
  <si>
    <t>Социальные пособия и компенсации персоналу в денежной форме</t>
  </si>
  <si>
    <t>90107030703000000349</t>
  </si>
  <si>
    <t>90107030703000000346</t>
  </si>
  <si>
    <t>90107030703000000293</t>
  </si>
  <si>
    <t>90107030703000000297</t>
  </si>
  <si>
    <t>Приобретение дров</t>
  </si>
  <si>
    <t>Субсидия на иные цели</t>
  </si>
  <si>
    <t>Замена окон</t>
  </si>
  <si>
    <r>
      <t>на "31 "мая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>2019 г.</t>
    </r>
  </si>
  <si>
    <t>на __31  мая___ 201 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</si>
</sst>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_-* #,##0.0_р_._-;\-* #,##0.0_р_._-;_-* &quot;-&quot;??_р_._-;_-@_-"/>
    <numFmt numFmtId="181" formatCode="_-* #,##0.0\ _₽_-;\-* #,##0.0\ _₽_-;_-* &quot;-&quot;?\ _₽_-;_-@_-"/>
    <numFmt numFmtId="182" formatCode="_-* #,##0.00\ _₽_-;\-* #,##0.00\ _₽_-;_-* &quot;-&quot;?\ _₽_-;_-@_-"/>
    <numFmt numFmtId="183" formatCode="_-* #,##0_р_._-;\-* #,##0_р_._-;_-* &quot;-&quot;??_р_._-;_-@_-"/>
    <numFmt numFmtId="184" formatCode="_-* #,##0.0\ _₽_-;\-* #,##0.0\ _₽_-;_-* &quot;-&quot;??\ _₽_-;_-@_-"/>
  </numFmts>
  <fonts count="83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6"/>
      <name val="Times New Roman"/>
      <family val="1"/>
    </font>
    <font>
      <sz val="6.5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7030A0"/>
      <name val="Times New Roman"/>
      <family val="1"/>
    </font>
    <font>
      <sz val="6.5"/>
      <color rgb="FFFF0000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b/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/>
      <right style="hair"/>
      <top/>
      <bottom/>
    </border>
    <border>
      <left style="hair"/>
      <right style="hair"/>
      <top style="hair"/>
      <bottom/>
    </border>
    <border>
      <left/>
      <right style="hair"/>
      <top style="hair">
        <color rgb="FF000000"/>
      </top>
      <bottom style="hair">
        <color rgb="FF000000"/>
      </bottom>
    </border>
    <border>
      <left style="thin"/>
      <right/>
      <top style="thin"/>
      <bottom style="hair">
        <color rgb="FF000000"/>
      </bottom>
    </border>
    <border>
      <left/>
      <right/>
      <top style="thin"/>
      <bottom style="hair">
        <color rgb="FF000000"/>
      </bottom>
    </border>
    <border>
      <left/>
      <right style="thin"/>
      <top style="thin"/>
      <bottom style="hair">
        <color rgb="FF000000"/>
      </bottom>
    </border>
    <border>
      <left/>
      <right style="thin"/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justify"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69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left" wrapText="1"/>
    </xf>
    <xf numFmtId="0" fontId="15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/>
    </xf>
    <xf numFmtId="0" fontId="70" fillId="0" borderId="0" xfId="0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left" vertical="center" wrapText="1"/>
    </xf>
    <xf numFmtId="43" fontId="72" fillId="0" borderId="10" xfId="59" applyFont="1" applyBorder="1" applyAlignment="1">
      <alignment horizontal="center" vertical="center" wrapText="1"/>
    </xf>
    <xf numFmtId="180" fontId="72" fillId="0" borderId="10" xfId="59" applyNumberFormat="1" applyFont="1" applyBorder="1" applyAlignment="1">
      <alignment horizontal="center" vertical="center" wrapText="1"/>
    </xf>
    <xf numFmtId="43" fontId="72" fillId="0" borderId="10" xfId="59" applyNumberFormat="1" applyFont="1" applyFill="1" applyBorder="1" applyAlignment="1">
      <alignment horizontal="center" vertical="center" wrapText="1"/>
    </xf>
    <xf numFmtId="43" fontId="73" fillId="0" borderId="10" xfId="59" applyFont="1" applyBorder="1" applyAlignment="1">
      <alignment horizontal="center" vertical="center" wrapText="1"/>
    </xf>
    <xf numFmtId="43" fontId="71" fillId="0" borderId="10" xfId="59" applyFont="1" applyBorder="1" applyAlignment="1">
      <alignment horizontal="center" vertical="center" wrapText="1"/>
    </xf>
    <xf numFmtId="180" fontId="73" fillId="0" borderId="10" xfId="59" applyNumberFormat="1" applyFont="1" applyBorder="1" applyAlignment="1">
      <alignment horizontal="center" vertical="center" wrapText="1"/>
    </xf>
    <xf numFmtId="43" fontId="73" fillId="0" borderId="10" xfId="59" applyFont="1" applyFill="1" applyBorder="1" applyAlignment="1">
      <alignment horizontal="center" vertical="center" wrapText="1"/>
    </xf>
    <xf numFmtId="43" fontId="72" fillId="0" borderId="10" xfId="59" applyNumberFormat="1" applyFont="1" applyBorder="1" applyAlignment="1">
      <alignment horizontal="center" vertical="center" wrapText="1"/>
    </xf>
    <xf numFmtId="43" fontId="73" fillId="0" borderId="10" xfId="59" applyNumberFormat="1" applyFont="1" applyFill="1" applyBorder="1" applyAlignment="1">
      <alignment horizontal="center" vertical="center" wrapText="1"/>
    </xf>
    <xf numFmtId="180" fontId="73" fillId="0" borderId="10" xfId="59" applyNumberFormat="1" applyFont="1" applyFill="1" applyBorder="1" applyAlignment="1">
      <alignment horizontal="center" vertical="center" wrapText="1"/>
    </xf>
    <xf numFmtId="0" fontId="74" fillId="0" borderId="17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4" fillId="0" borderId="0" xfId="0" applyFont="1" applyBorder="1" applyAlignment="1">
      <alignment horizontal="left" vertical="center" wrapText="1"/>
    </xf>
    <xf numFmtId="43" fontId="71" fillId="0" borderId="10" xfId="0" applyNumberFormat="1" applyFont="1" applyBorder="1" applyAlignment="1">
      <alignment horizontal="center" vertical="center" wrapText="1"/>
    </xf>
    <xf numFmtId="43" fontId="71" fillId="0" borderId="10" xfId="59" applyNumberFormat="1" applyFont="1" applyBorder="1" applyAlignment="1">
      <alignment horizontal="center" vertical="center" wrapText="1"/>
    </xf>
    <xf numFmtId="180" fontId="71" fillId="0" borderId="10" xfId="59" applyNumberFormat="1" applyFont="1" applyBorder="1" applyAlignment="1">
      <alignment horizontal="center" vertical="center" wrapText="1"/>
    </xf>
    <xf numFmtId="181" fontId="71" fillId="0" borderId="10" xfId="0" applyNumberFormat="1" applyFont="1" applyBorder="1" applyAlignment="1">
      <alignment horizontal="center" vertical="center" wrapText="1"/>
    </xf>
    <xf numFmtId="171" fontId="71" fillId="0" borderId="10" xfId="0" applyNumberFormat="1" applyFont="1" applyBorder="1" applyAlignment="1">
      <alignment horizontal="center" vertical="center" wrapText="1"/>
    </xf>
    <xf numFmtId="182" fontId="71" fillId="0" borderId="10" xfId="0" applyNumberFormat="1" applyFont="1" applyBorder="1" applyAlignment="1">
      <alignment horizontal="center" vertical="center" wrapText="1"/>
    </xf>
    <xf numFmtId="43" fontId="75" fillId="0" borderId="10" xfId="59" applyFont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49" fontId="77" fillId="0" borderId="0" xfId="0" applyNumberFormat="1" applyFont="1" applyFill="1" applyBorder="1" applyAlignment="1">
      <alignment/>
    </xf>
    <xf numFmtId="49" fontId="77" fillId="0" borderId="0" xfId="0" applyNumberFormat="1" applyFont="1" applyFill="1" applyBorder="1" applyAlignment="1">
      <alignment vertical="distributed"/>
    </xf>
    <xf numFmtId="0" fontId="77" fillId="0" borderId="0" xfId="0" applyFont="1" applyFill="1" applyBorder="1" applyAlignment="1">
      <alignment horizontal="left" vertical="center" wrapText="1"/>
    </xf>
    <xf numFmtId="43" fontId="78" fillId="34" borderId="10" xfId="59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horizontal="left" vertical="center" wrapText="1"/>
    </xf>
    <xf numFmtId="43" fontId="79" fillId="0" borderId="10" xfId="59" applyFont="1" applyFill="1" applyBorder="1" applyAlignment="1">
      <alignment vertical="center" wrapText="1"/>
    </xf>
    <xf numFmtId="43" fontId="77" fillId="0" borderId="10" xfId="59" applyFont="1" applyFill="1" applyBorder="1" applyAlignment="1">
      <alignment vertical="center" wrapText="1"/>
    </xf>
    <xf numFmtId="0" fontId="80" fillId="0" borderId="0" xfId="0" applyFont="1" applyFill="1" applyBorder="1" applyAlignment="1">
      <alignment vertical="center" wrapText="1"/>
    </xf>
    <xf numFmtId="0" fontId="78" fillId="35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43" fontId="81" fillId="34" borderId="10" xfId="59" applyFont="1" applyFill="1" applyBorder="1" applyAlignment="1">
      <alignment horizontal="center" vertical="center" wrapText="1"/>
    </xf>
    <xf numFmtId="43" fontId="78" fillId="34" borderId="20" xfId="59" applyFont="1" applyFill="1" applyBorder="1" applyAlignment="1">
      <alignment vertical="center" wrapText="1"/>
    </xf>
    <xf numFmtId="0" fontId="79" fillId="0" borderId="21" xfId="0" applyFont="1" applyFill="1" applyBorder="1" applyAlignment="1">
      <alignment vertical="center" wrapText="1"/>
    </xf>
    <xf numFmtId="0" fontId="79" fillId="0" borderId="22" xfId="0" applyFont="1" applyFill="1" applyBorder="1" applyAlignment="1">
      <alignment vertical="center" wrapText="1"/>
    </xf>
    <xf numFmtId="43" fontId="78" fillId="0" borderId="20" xfId="59" applyFont="1" applyFill="1" applyBorder="1" applyAlignment="1">
      <alignment vertical="center" wrapText="1"/>
    </xf>
    <xf numFmtId="43" fontId="79" fillId="0" borderId="23" xfId="59" applyFont="1" applyFill="1" applyBorder="1" applyAlignment="1">
      <alignment vertical="center" wrapText="1"/>
    </xf>
    <xf numFmtId="43" fontId="78" fillId="0" borderId="24" xfId="59" applyFont="1" applyFill="1" applyBorder="1" applyAlignment="1">
      <alignment vertical="center" wrapText="1"/>
    </xf>
    <xf numFmtId="43" fontId="79" fillId="0" borderId="20" xfId="59" applyFont="1" applyFill="1" applyBorder="1" applyAlignment="1">
      <alignment vertical="center" wrapText="1"/>
    </xf>
    <xf numFmtId="0" fontId="78" fillId="34" borderId="21" xfId="0" applyFont="1" applyFill="1" applyBorder="1" applyAlignment="1">
      <alignment vertical="center" wrapText="1"/>
    </xf>
    <xf numFmtId="0" fontId="78" fillId="34" borderId="22" xfId="0" applyFont="1" applyFill="1" applyBorder="1" applyAlignment="1">
      <alignment vertical="center" wrapText="1"/>
    </xf>
    <xf numFmtId="43" fontId="73" fillId="0" borderId="10" xfId="59" applyNumberFormat="1" applyFont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center" vertical="center" wrapText="1"/>
    </xf>
    <xf numFmtId="184" fontId="78" fillId="0" borderId="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vertical="center" wrapText="1"/>
    </xf>
    <xf numFmtId="43" fontId="79" fillId="0" borderId="10" xfId="59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vertical="center" wrapText="1"/>
    </xf>
    <xf numFmtId="43" fontId="78" fillId="0" borderId="10" xfId="59" applyNumberFormat="1" applyFont="1" applyFill="1" applyBorder="1" applyAlignment="1">
      <alignment horizontal="center" vertical="center" wrapText="1"/>
    </xf>
    <xf numFmtId="43" fontId="78" fillId="0" borderId="10" xfId="59" applyFont="1" applyFill="1" applyBorder="1" applyAlignment="1">
      <alignment horizontal="center" vertical="center" wrapText="1"/>
    </xf>
    <xf numFmtId="43" fontId="80" fillId="0" borderId="0" xfId="59" applyFont="1" applyFill="1" applyBorder="1" applyAlignment="1">
      <alignment vertical="center" wrapText="1"/>
    </xf>
    <xf numFmtId="43" fontId="78" fillId="0" borderId="10" xfId="0" applyNumberFormat="1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left" vertical="center" wrapText="1"/>
    </xf>
    <xf numFmtId="0" fontId="79" fillId="0" borderId="19" xfId="0" applyFont="1" applyFill="1" applyBorder="1" applyAlignment="1">
      <alignment horizontal="left" vertical="center" wrapText="1"/>
    </xf>
    <xf numFmtId="171" fontId="79" fillId="0" borderId="10" xfId="0" applyNumberFormat="1" applyFont="1" applyFill="1" applyBorder="1" applyAlignment="1">
      <alignment vertical="center" wrapText="1"/>
    </xf>
    <xf numFmtId="171" fontId="78" fillId="0" borderId="10" xfId="0" applyNumberFormat="1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2" fontId="71" fillId="0" borderId="19" xfId="0" applyNumberFormat="1" applyFont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wrapText="1"/>
    </xf>
    <xf numFmtId="0" fontId="71" fillId="0" borderId="1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top"/>
    </xf>
    <xf numFmtId="0" fontId="19" fillId="0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49" fontId="77" fillId="0" borderId="0" xfId="0" applyNumberFormat="1" applyFont="1" applyFill="1" applyBorder="1" applyAlignment="1">
      <alignment horizontal="left" vertical="distributed" wrapText="1"/>
    </xf>
    <xf numFmtId="0" fontId="80" fillId="0" borderId="0" xfId="0" applyFont="1" applyFill="1" applyBorder="1" applyAlignment="1">
      <alignment horizontal="left" vertical="distributed" wrapText="1"/>
    </xf>
    <xf numFmtId="49" fontId="77" fillId="0" borderId="0" xfId="0" applyNumberFormat="1" applyFont="1" applyFill="1" applyBorder="1" applyAlignment="1">
      <alignment vertical="distributed" wrapText="1"/>
    </xf>
    <xf numFmtId="0" fontId="80" fillId="0" borderId="0" xfId="0" applyFont="1" applyFill="1" applyBorder="1" applyAlignment="1">
      <alignment vertical="distributed" wrapText="1"/>
    </xf>
    <xf numFmtId="11" fontId="77" fillId="0" borderId="0" xfId="0" applyNumberFormat="1" applyFont="1" applyFill="1" applyBorder="1" applyAlignment="1">
      <alignment horizontal="left" vertical="distributed" wrapText="1"/>
    </xf>
    <xf numFmtId="0" fontId="80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distributed" wrapText="1"/>
    </xf>
    <xf numFmtId="0" fontId="7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horizontal="left" vertical="center" wrapText="1"/>
    </xf>
    <xf numFmtId="0" fontId="81" fillId="35" borderId="0" xfId="0" applyFont="1" applyFill="1" applyBorder="1" applyAlignment="1">
      <alignment horizontal="left" vertical="center" wrapText="1"/>
    </xf>
    <xf numFmtId="0" fontId="78" fillId="34" borderId="11" xfId="0" applyFont="1" applyFill="1" applyBorder="1" applyAlignment="1">
      <alignment horizontal="center" vertical="center" wrapText="1"/>
    </xf>
    <xf numFmtId="0" fontId="78" fillId="34" borderId="18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left" vertical="center" wrapText="1"/>
    </xf>
    <xf numFmtId="0" fontId="77" fillId="0" borderId="19" xfId="0" applyFont="1" applyFill="1" applyBorder="1" applyAlignment="1">
      <alignment horizontal="left" vertical="center" wrapText="1"/>
    </xf>
    <xf numFmtId="43" fontId="79" fillId="0" borderId="15" xfId="59" applyFont="1" applyFill="1" applyBorder="1" applyAlignment="1">
      <alignment horizontal="center" vertical="center" wrapText="1"/>
    </xf>
    <xf numFmtId="43" fontId="79" fillId="0" borderId="14" xfId="59" applyFont="1" applyFill="1" applyBorder="1" applyAlignment="1">
      <alignment horizontal="center" vertical="center" wrapText="1"/>
    </xf>
    <xf numFmtId="0" fontId="79" fillId="0" borderId="22" xfId="0" applyFont="1" applyFill="1" applyBorder="1" applyAlignment="1">
      <alignment horizontal="left" vertical="center" wrapText="1"/>
    </xf>
    <xf numFmtId="0" fontId="79" fillId="0" borderId="25" xfId="0" applyFont="1" applyFill="1" applyBorder="1" applyAlignment="1">
      <alignment horizontal="left" vertical="center" wrapText="1"/>
    </xf>
    <xf numFmtId="0" fontId="79" fillId="0" borderId="21" xfId="0" applyFont="1" applyFill="1" applyBorder="1" applyAlignment="1">
      <alignment horizontal="left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1" fillId="34" borderId="18" xfId="0" applyFont="1" applyFill="1" applyBorder="1" applyAlignment="1">
      <alignment horizontal="center" vertical="center" wrapText="1"/>
    </xf>
    <xf numFmtId="0" fontId="81" fillId="34" borderId="19" xfId="0" applyFont="1" applyFill="1" applyBorder="1" applyAlignment="1">
      <alignment horizontal="center" vertical="center" wrapText="1"/>
    </xf>
    <xf numFmtId="0" fontId="78" fillId="34" borderId="26" xfId="0" applyFont="1" applyFill="1" applyBorder="1" applyAlignment="1">
      <alignment horizontal="left" vertical="center" wrapText="1"/>
    </xf>
    <xf numFmtId="0" fontId="78" fillId="34" borderId="27" xfId="0" applyFont="1" applyFill="1" applyBorder="1" applyAlignment="1">
      <alignment horizontal="left" vertical="center" wrapText="1"/>
    </xf>
    <xf numFmtId="0" fontId="78" fillId="34" borderId="28" xfId="0" applyFont="1" applyFill="1" applyBorder="1" applyAlignment="1">
      <alignment horizontal="left" vertical="center" wrapText="1"/>
    </xf>
    <xf numFmtId="0" fontId="78" fillId="34" borderId="21" xfId="0" applyFont="1" applyFill="1" applyBorder="1" applyAlignment="1">
      <alignment horizontal="left" vertical="center" wrapText="1"/>
    </xf>
    <xf numFmtId="0" fontId="78" fillId="34" borderId="22" xfId="0" applyFont="1" applyFill="1" applyBorder="1" applyAlignment="1">
      <alignment horizontal="left" vertical="center" wrapText="1"/>
    </xf>
    <xf numFmtId="0" fontId="78" fillId="34" borderId="29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2" fillId="0" borderId="0" xfId="42" applyFont="1" applyFill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76" fillId="36" borderId="0" xfId="0" applyFont="1" applyFill="1" applyAlignment="1">
      <alignment horizontal="center" vertical="center" wrapText="1"/>
    </xf>
    <xf numFmtId="0" fontId="74" fillId="36" borderId="0" xfId="0" applyFont="1" applyFill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49" fontId="11" fillId="0" borderId="17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71" fillId="0" borderId="11" xfId="0" applyFont="1" applyBorder="1" applyAlignment="1">
      <alignment horizontal="right" vertical="center" wrapText="1"/>
    </xf>
    <xf numFmtId="0" fontId="71" fillId="0" borderId="18" xfId="0" applyFont="1" applyBorder="1" applyAlignment="1">
      <alignment horizontal="right" vertical="center" wrapText="1"/>
    </xf>
    <xf numFmtId="0" fontId="71" fillId="0" borderId="19" xfId="0" applyFont="1" applyBorder="1" applyAlignment="1">
      <alignment horizontal="right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171" fontId="75" fillId="0" borderId="11" xfId="0" applyNumberFormat="1" applyFont="1" applyBorder="1" applyAlignment="1">
      <alignment horizontal="center" vertical="center" wrapText="1"/>
    </xf>
    <xf numFmtId="171" fontId="75" fillId="0" borderId="19" xfId="0" applyNumberFormat="1" applyFont="1" applyBorder="1" applyAlignment="1">
      <alignment horizontal="center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8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183" fontId="71" fillId="0" borderId="11" xfId="59" applyNumberFormat="1" applyFont="1" applyBorder="1" applyAlignment="1">
      <alignment horizontal="center" vertical="center" wrapText="1"/>
    </xf>
    <xf numFmtId="183" fontId="71" fillId="0" borderId="19" xfId="59" applyNumberFormat="1" applyFont="1" applyBorder="1" applyAlignment="1">
      <alignment horizontal="center" vertical="center" wrapText="1"/>
    </xf>
    <xf numFmtId="43" fontId="71" fillId="0" borderId="11" xfId="59" applyNumberFormat="1" applyFont="1" applyBorder="1" applyAlignment="1">
      <alignment horizontal="center" vertical="center" wrapText="1"/>
    </xf>
    <xf numFmtId="43" fontId="71" fillId="0" borderId="19" xfId="59" applyNumberFormat="1" applyFont="1" applyBorder="1" applyAlignment="1">
      <alignment horizontal="center" vertical="center" wrapText="1"/>
    </xf>
    <xf numFmtId="43" fontId="71" fillId="0" borderId="11" xfId="59" applyFont="1" applyBorder="1" applyAlignment="1">
      <alignment horizontal="center" vertical="center" wrapText="1"/>
    </xf>
    <xf numFmtId="43" fontId="71" fillId="0" borderId="19" xfId="59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2" fontId="71" fillId="0" borderId="11" xfId="0" applyNumberFormat="1" applyFont="1" applyBorder="1" applyAlignment="1">
      <alignment horizontal="center" vertical="center" wrapText="1"/>
    </xf>
    <xf numFmtId="2" fontId="71" fillId="0" borderId="19" xfId="0" applyNumberFormat="1" applyFont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left" vertical="center" wrapText="1"/>
    </xf>
    <xf numFmtId="0" fontId="75" fillId="0" borderId="11" xfId="0" applyFont="1" applyBorder="1" applyAlignment="1">
      <alignment horizontal="right" wrapText="1"/>
    </xf>
    <xf numFmtId="0" fontId="75" fillId="0" borderId="19" xfId="0" applyFont="1" applyBorder="1" applyAlignment="1">
      <alignment horizontal="right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6" fillId="0" borderId="0" xfId="0" applyFont="1" applyAlignment="1">
      <alignment horizontal="center" vertical="center" wrapText="1"/>
    </xf>
    <xf numFmtId="0" fontId="74" fillId="0" borderId="0" xfId="0" applyFont="1" applyBorder="1" applyAlignment="1">
      <alignment horizontal="right" vertical="center" wrapText="1"/>
    </xf>
    <xf numFmtId="0" fontId="76" fillId="0" borderId="17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left" vertical="center" wrapText="1"/>
    </xf>
    <xf numFmtId="0" fontId="71" fillId="36" borderId="15" xfId="0" applyFont="1" applyFill="1" applyBorder="1" applyAlignment="1">
      <alignment horizontal="center" vertical="center" wrapText="1"/>
    </xf>
    <xf numFmtId="0" fontId="71" fillId="36" borderId="16" xfId="0" applyFont="1" applyFill="1" applyBorder="1" applyAlignment="1">
      <alignment horizontal="center" vertical="center" wrapText="1"/>
    </xf>
    <xf numFmtId="0" fontId="71" fillId="36" borderId="14" xfId="0" applyFont="1" applyFill="1" applyBorder="1" applyAlignment="1">
      <alignment horizontal="center" vertical="center" wrapText="1"/>
    </xf>
    <xf numFmtId="0" fontId="77" fillId="35" borderId="0" xfId="0" applyFont="1" applyFill="1" applyBorder="1" applyAlignment="1">
      <alignment horizontal="left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left" vertical="center" wrapText="1"/>
    </xf>
    <xf numFmtId="0" fontId="79" fillId="0" borderId="19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79" fillId="0" borderId="11" xfId="0" applyFont="1" applyFill="1" applyBorder="1" applyAlignment="1">
      <alignment horizontal="right" vertical="center" wrapText="1"/>
    </xf>
    <xf numFmtId="0" fontId="79" fillId="0" borderId="19" xfId="0" applyFont="1" applyFill="1" applyBorder="1" applyAlignment="1">
      <alignment horizontal="right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80" fillId="0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17" xfId="0" applyNumberFormat="1" applyFont="1" applyBorder="1" applyAlignment="1">
      <alignment horizontal="left"/>
    </xf>
    <xf numFmtId="0" fontId="79" fillId="0" borderId="18" xfId="0" applyFont="1" applyFill="1" applyBorder="1" applyAlignment="1">
      <alignment horizontal="right" vertical="center" wrapText="1"/>
    </xf>
    <xf numFmtId="0" fontId="77" fillId="0" borderId="0" xfId="0" applyFont="1" applyFill="1" applyBorder="1" applyAlignment="1">
      <alignment horizontal="left" vertical="center"/>
    </xf>
    <xf numFmtId="0" fontId="77" fillId="0" borderId="17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left" vertical="center" wrapText="1"/>
    </xf>
    <xf numFmtId="0" fontId="80" fillId="0" borderId="18" xfId="0" applyFont="1" applyFill="1" applyBorder="1" applyAlignment="1">
      <alignment horizontal="left" vertical="center" wrapText="1"/>
    </xf>
    <xf numFmtId="0" fontId="80" fillId="0" borderId="19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0" fontId="8" fillId="0" borderId="18" xfId="0" applyNumberFormat="1" applyFont="1" applyBorder="1" applyAlignment="1">
      <alignment horizontal="left" vertical="center" wrapText="1" indent="2"/>
    </xf>
    <xf numFmtId="0" fontId="8" fillId="0" borderId="19" xfId="0" applyNumberFormat="1" applyFont="1" applyBorder="1" applyAlignment="1">
      <alignment horizontal="left" vertical="center" wrapText="1" indent="2"/>
    </xf>
    <xf numFmtId="49" fontId="8" fillId="0" borderId="12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left" vertical="center" wrapText="1" indent="2"/>
    </xf>
    <xf numFmtId="0" fontId="8" fillId="0" borderId="31" xfId="0" applyNumberFormat="1" applyFont="1" applyBorder="1" applyAlignment="1">
      <alignment horizontal="left" vertical="center" wrapText="1" indent="2"/>
    </xf>
    <xf numFmtId="0" fontId="8" fillId="0" borderId="12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32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237</xdr:col>
      <xdr:colOff>19050</xdr:colOff>
      <xdr:row>80</xdr:row>
      <xdr:rowOff>57150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21025" cy="1301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189</xdr:col>
      <xdr:colOff>0</xdr:colOff>
      <xdr:row>81</xdr:row>
      <xdr:rowOff>57150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601575" cy="1098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533400</xdr:colOff>
      <xdr:row>5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0"/>
          <a:ext cx="3724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SheetLayoutView="120" zoomScalePageLayoutView="0" workbookViewId="0" topLeftCell="A19">
      <selection activeCell="B1" sqref="B1"/>
    </sheetView>
  </sheetViews>
  <sheetFormatPr defaultColWidth="0.875" defaultRowHeight="12.75"/>
  <cols>
    <col min="1" max="16384" width="0.875" style="27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A147"/>
  <sheetViews>
    <sheetView view="pageBreakPreview" zoomScale="60" zoomScalePageLayoutView="0" workbookViewId="0" topLeftCell="A1">
      <selection activeCell="A43" sqref="A43:DA43"/>
    </sheetView>
  </sheetViews>
  <sheetFormatPr defaultColWidth="0.875" defaultRowHeight="12" customHeight="1"/>
  <cols>
    <col min="1" max="16384" width="0.875" style="29" customWidth="1"/>
  </cols>
  <sheetData>
    <row r="1" ht="3" customHeight="1"/>
    <row r="2" spans="1:105" s="30" customFormat="1" ht="14.25">
      <c r="A2" s="218" t="s">
        <v>97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218"/>
      <c r="BO2" s="218"/>
      <c r="BP2" s="218"/>
      <c r="BQ2" s="218"/>
      <c r="BR2" s="218"/>
      <c r="BS2" s="218"/>
      <c r="BT2" s="218"/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</row>
    <row r="3" ht="10.5" customHeight="1"/>
    <row r="4" spans="1:105" s="32" customFormat="1" ht="45" customHeight="1">
      <c r="A4" s="219" t="s">
        <v>95</v>
      </c>
      <c r="B4" s="220"/>
      <c r="C4" s="220"/>
      <c r="D4" s="220"/>
      <c r="E4" s="220"/>
      <c r="F4" s="221"/>
      <c r="G4" s="219" t="s">
        <v>98</v>
      </c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1"/>
      <c r="AE4" s="219" t="s">
        <v>71</v>
      </c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1"/>
      <c r="BD4" s="219" t="s">
        <v>99</v>
      </c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1"/>
      <c r="BT4" s="219" t="s">
        <v>100</v>
      </c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1"/>
      <c r="CJ4" s="219" t="s">
        <v>101</v>
      </c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1"/>
    </row>
    <row r="5" spans="1:105" s="33" customFormat="1" ht="12.75">
      <c r="A5" s="222">
        <v>1</v>
      </c>
      <c r="B5" s="222"/>
      <c r="C5" s="222"/>
      <c r="D5" s="222"/>
      <c r="E5" s="222"/>
      <c r="F5" s="222"/>
      <c r="G5" s="222">
        <v>2</v>
      </c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>
        <v>3</v>
      </c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>
        <v>4</v>
      </c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>
        <v>5</v>
      </c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>
        <v>6</v>
      </c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</row>
    <row r="6" spans="1:105" s="34" customFormat="1" ht="15" customHeight="1">
      <c r="A6" s="216"/>
      <c r="B6" s="216"/>
      <c r="C6" s="216"/>
      <c r="D6" s="216"/>
      <c r="E6" s="216"/>
      <c r="F6" s="216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</row>
    <row r="7" spans="1:105" s="34" customFormat="1" ht="15" customHeight="1">
      <c r="A7" s="216"/>
      <c r="B7" s="216"/>
      <c r="C7" s="216"/>
      <c r="D7" s="216"/>
      <c r="E7" s="216"/>
      <c r="F7" s="216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</row>
    <row r="8" spans="1:105" s="34" customFormat="1" ht="15" customHeight="1">
      <c r="A8" s="216"/>
      <c r="B8" s="216"/>
      <c r="C8" s="216"/>
      <c r="D8" s="216"/>
      <c r="E8" s="216"/>
      <c r="F8" s="216"/>
      <c r="G8" s="311" t="s">
        <v>96</v>
      </c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2"/>
      <c r="AE8" s="217" t="s">
        <v>92</v>
      </c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 t="s">
        <v>92</v>
      </c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 t="s">
        <v>92</v>
      </c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</row>
    <row r="10" spans="1:105" s="30" customFormat="1" ht="14.25">
      <c r="A10" s="218" t="s">
        <v>102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218"/>
      <c r="BC10" s="218"/>
      <c r="BD10" s="218"/>
      <c r="BE10" s="218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</row>
    <row r="11" ht="10.5" customHeight="1"/>
    <row r="12" spans="1:105" s="32" customFormat="1" ht="55.5" customHeight="1">
      <c r="A12" s="219" t="s">
        <v>95</v>
      </c>
      <c r="B12" s="220"/>
      <c r="C12" s="220"/>
      <c r="D12" s="220"/>
      <c r="E12" s="220"/>
      <c r="F12" s="221"/>
      <c r="G12" s="219" t="s">
        <v>98</v>
      </c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1"/>
      <c r="AE12" s="219" t="s">
        <v>63</v>
      </c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1"/>
      <c r="AZ12" s="219" t="s">
        <v>64</v>
      </c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1"/>
      <c r="BR12" s="219" t="s">
        <v>103</v>
      </c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/>
      <c r="CI12" s="221"/>
      <c r="CJ12" s="219" t="s">
        <v>101</v>
      </c>
      <c r="CK12" s="220"/>
      <c r="CL12" s="220"/>
      <c r="CM12" s="220"/>
      <c r="CN12" s="220"/>
      <c r="CO12" s="220"/>
      <c r="CP12" s="220"/>
      <c r="CQ12" s="220"/>
      <c r="CR12" s="220"/>
      <c r="CS12" s="220"/>
      <c r="CT12" s="220"/>
      <c r="CU12" s="220"/>
      <c r="CV12" s="220"/>
      <c r="CW12" s="220"/>
      <c r="CX12" s="220"/>
      <c r="CY12" s="220"/>
      <c r="CZ12" s="220"/>
      <c r="DA12" s="221"/>
    </row>
    <row r="13" spans="1:105" s="33" customFormat="1" ht="12.75">
      <c r="A13" s="222">
        <v>1</v>
      </c>
      <c r="B13" s="222"/>
      <c r="C13" s="222"/>
      <c r="D13" s="222"/>
      <c r="E13" s="222"/>
      <c r="F13" s="222"/>
      <c r="G13" s="222">
        <v>2</v>
      </c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>
        <v>3</v>
      </c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>
        <v>4</v>
      </c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>
        <v>5</v>
      </c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>
        <v>6</v>
      </c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</row>
    <row r="14" spans="1:105" s="34" customFormat="1" ht="15" customHeight="1">
      <c r="A14" s="216"/>
      <c r="B14" s="216"/>
      <c r="C14" s="216"/>
      <c r="D14" s="216"/>
      <c r="E14" s="216"/>
      <c r="F14" s="216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</row>
    <row r="15" spans="1:105" s="34" customFormat="1" ht="15" customHeight="1">
      <c r="A15" s="216"/>
      <c r="B15" s="216"/>
      <c r="C15" s="216"/>
      <c r="D15" s="216"/>
      <c r="E15" s="216"/>
      <c r="F15" s="216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</row>
    <row r="16" spans="1:105" s="34" customFormat="1" ht="15" customHeight="1">
      <c r="A16" s="216"/>
      <c r="B16" s="216"/>
      <c r="C16" s="216"/>
      <c r="D16" s="216"/>
      <c r="E16" s="216"/>
      <c r="F16" s="216"/>
      <c r="G16" s="311" t="s">
        <v>96</v>
      </c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2"/>
      <c r="AE16" s="217" t="s">
        <v>92</v>
      </c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 t="s">
        <v>92</v>
      </c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 t="s">
        <v>92</v>
      </c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</row>
    <row r="18" spans="1:105" s="30" customFormat="1" ht="41.25" customHeight="1">
      <c r="A18" s="316" t="s">
        <v>104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316"/>
      <c r="BA18" s="316"/>
      <c r="BB18" s="316"/>
      <c r="BC18" s="316"/>
      <c r="BD18" s="316"/>
      <c r="BE18" s="316"/>
      <c r="BF18" s="316"/>
      <c r="BG18" s="316"/>
      <c r="BH18" s="316"/>
      <c r="BI18" s="316"/>
      <c r="BJ18" s="316"/>
      <c r="BK18" s="316"/>
      <c r="BL18" s="316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316"/>
      <c r="BY18" s="316"/>
      <c r="BZ18" s="316"/>
      <c r="CA18" s="316"/>
      <c r="CB18" s="316"/>
      <c r="CC18" s="316"/>
      <c r="CD18" s="316"/>
      <c r="CE18" s="316"/>
      <c r="CF18" s="316"/>
      <c r="CG18" s="316"/>
      <c r="CH18" s="316"/>
      <c r="CI18" s="316"/>
      <c r="CJ18" s="316"/>
      <c r="CK18" s="316"/>
      <c r="CL18" s="316"/>
      <c r="CM18" s="316"/>
      <c r="CN18" s="316"/>
      <c r="CO18" s="316"/>
      <c r="CP18" s="316"/>
      <c r="CQ18" s="316"/>
      <c r="CR18" s="316"/>
      <c r="CS18" s="316"/>
      <c r="CT18" s="316"/>
      <c r="CU18" s="316"/>
      <c r="CV18" s="316"/>
      <c r="CW18" s="316"/>
      <c r="CX18" s="316"/>
      <c r="CY18" s="316"/>
      <c r="CZ18" s="316"/>
      <c r="DA18" s="316"/>
    </row>
    <row r="19" ht="10.5" customHeight="1"/>
    <row r="20" spans="1:105" ht="55.5" customHeight="1">
      <c r="A20" s="219" t="s">
        <v>95</v>
      </c>
      <c r="B20" s="220"/>
      <c r="C20" s="220"/>
      <c r="D20" s="220"/>
      <c r="E20" s="220"/>
      <c r="F20" s="221"/>
      <c r="G20" s="219" t="s">
        <v>44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1"/>
      <c r="BW20" s="219" t="s">
        <v>105</v>
      </c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1"/>
      <c r="CM20" s="219" t="s">
        <v>106</v>
      </c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1"/>
    </row>
    <row r="21" spans="1:105" s="28" customFormat="1" ht="12.75">
      <c r="A21" s="222">
        <v>1</v>
      </c>
      <c r="B21" s="222"/>
      <c r="C21" s="222"/>
      <c r="D21" s="222"/>
      <c r="E21" s="222"/>
      <c r="F21" s="222"/>
      <c r="G21" s="222">
        <v>2</v>
      </c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>
        <v>3</v>
      </c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>
        <v>4</v>
      </c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</row>
    <row r="22" spans="1:105" ht="15" customHeight="1">
      <c r="A22" s="216" t="s">
        <v>107</v>
      </c>
      <c r="B22" s="216"/>
      <c r="C22" s="216"/>
      <c r="D22" s="216"/>
      <c r="E22" s="216"/>
      <c r="F22" s="216"/>
      <c r="G22" s="35"/>
      <c r="H22" s="214" t="s">
        <v>45</v>
      </c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5"/>
      <c r="BW22" s="217" t="s">
        <v>92</v>
      </c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</row>
    <row r="23" spans="1:105" s="28" customFormat="1" ht="12.75">
      <c r="A23" s="329" t="s">
        <v>108</v>
      </c>
      <c r="B23" s="330"/>
      <c r="C23" s="330"/>
      <c r="D23" s="330"/>
      <c r="E23" s="330"/>
      <c r="F23" s="331"/>
      <c r="G23" s="36"/>
      <c r="H23" s="335" t="s">
        <v>9</v>
      </c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6"/>
      <c r="BW23" s="337"/>
      <c r="BX23" s="338"/>
      <c r="BY23" s="338"/>
      <c r="BZ23" s="338"/>
      <c r="CA23" s="338"/>
      <c r="CB23" s="338"/>
      <c r="CC23" s="338"/>
      <c r="CD23" s="338"/>
      <c r="CE23" s="338"/>
      <c r="CF23" s="338"/>
      <c r="CG23" s="338"/>
      <c r="CH23" s="338"/>
      <c r="CI23" s="338"/>
      <c r="CJ23" s="338"/>
      <c r="CK23" s="338"/>
      <c r="CL23" s="339"/>
      <c r="CM23" s="337"/>
      <c r="CN23" s="338"/>
      <c r="CO23" s="338"/>
      <c r="CP23" s="338"/>
      <c r="CQ23" s="338"/>
      <c r="CR23" s="338"/>
      <c r="CS23" s="338"/>
      <c r="CT23" s="338"/>
      <c r="CU23" s="338"/>
      <c r="CV23" s="338"/>
      <c r="CW23" s="338"/>
      <c r="CX23" s="338"/>
      <c r="CY23" s="338"/>
      <c r="CZ23" s="338"/>
      <c r="DA23" s="339"/>
    </row>
    <row r="24" spans="1:105" s="28" customFormat="1" ht="12.75">
      <c r="A24" s="332"/>
      <c r="B24" s="333"/>
      <c r="C24" s="333"/>
      <c r="D24" s="333"/>
      <c r="E24" s="333"/>
      <c r="F24" s="334"/>
      <c r="G24" s="37"/>
      <c r="H24" s="343" t="s">
        <v>46</v>
      </c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3"/>
      <c r="AP24" s="343"/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3"/>
      <c r="BL24" s="343"/>
      <c r="BM24" s="343"/>
      <c r="BN24" s="343"/>
      <c r="BO24" s="343"/>
      <c r="BP24" s="343"/>
      <c r="BQ24" s="343"/>
      <c r="BR24" s="343"/>
      <c r="BS24" s="343"/>
      <c r="BT24" s="343"/>
      <c r="BU24" s="343"/>
      <c r="BV24" s="344"/>
      <c r="BW24" s="340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2"/>
      <c r="CM24" s="340"/>
      <c r="CN24" s="341"/>
      <c r="CO24" s="341"/>
      <c r="CP24" s="341"/>
      <c r="CQ24" s="341"/>
      <c r="CR24" s="341"/>
      <c r="CS24" s="341"/>
      <c r="CT24" s="341"/>
      <c r="CU24" s="341"/>
      <c r="CV24" s="341"/>
      <c r="CW24" s="341"/>
      <c r="CX24" s="341"/>
      <c r="CY24" s="341"/>
      <c r="CZ24" s="341"/>
      <c r="DA24" s="342"/>
    </row>
    <row r="25" spans="1:105" s="28" customFormat="1" ht="13.5" customHeight="1">
      <c r="A25" s="216" t="s">
        <v>109</v>
      </c>
      <c r="B25" s="216"/>
      <c r="C25" s="216"/>
      <c r="D25" s="216"/>
      <c r="E25" s="216"/>
      <c r="F25" s="216"/>
      <c r="G25" s="35"/>
      <c r="H25" s="327" t="s">
        <v>47</v>
      </c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8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</row>
    <row r="26" spans="1:105" s="28" customFormat="1" ht="26.25" customHeight="1">
      <c r="A26" s="216" t="s">
        <v>110</v>
      </c>
      <c r="B26" s="216"/>
      <c r="C26" s="216"/>
      <c r="D26" s="216"/>
      <c r="E26" s="216"/>
      <c r="F26" s="216"/>
      <c r="G26" s="35"/>
      <c r="H26" s="327" t="s">
        <v>48</v>
      </c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8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</row>
    <row r="27" spans="1:105" s="28" customFormat="1" ht="26.25" customHeight="1">
      <c r="A27" s="216" t="s">
        <v>111</v>
      </c>
      <c r="B27" s="216"/>
      <c r="C27" s="216"/>
      <c r="D27" s="216"/>
      <c r="E27" s="216"/>
      <c r="F27" s="216"/>
      <c r="G27" s="35"/>
      <c r="H27" s="214" t="s">
        <v>49</v>
      </c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5"/>
      <c r="BW27" s="217" t="s">
        <v>92</v>
      </c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</row>
    <row r="28" spans="1:105" s="28" customFormat="1" ht="12.75">
      <c r="A28" s="329" t="s">
        <v>112</v>
      </c>
      <c r="B28" s="330"/>
      <c r="C28" s="330"/>
      <c r="D28" s="330"/>
      <c r="E28" s="330"/>
      <c r="F28" s="331"/>
      <c r="G28" s="36"/>
      <c r="H28" s="335" t="s">
        <v>9</v>
      </c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6"/>
      <c r="BW28" s="337"/>
      <c r="BX28" s="338"/>
      <c r="BY28" s="338"/>
      <c r="BZ28" s="338"/>
      <c r="CA28" s="338"/>
      <c r="CB28" s="338"/>
      <c r="CC28" s="338"/>
      <c r="CD28" s="338"/>
      <c r="CE28" s="338"/>
      <c r="CF28" s="338"/>
      <c r="CG28" s="338"/>
      <c r="CH28" s="338"/>
      <c r="CI28" s="338"/>
      <c r="CJ28" s="338"/>
      <c r="CK28" s="338"/>
      <c r="CL28" s="339"/>
      <c r="CM28" s="337"/>
      <c r="CN28" s="338"/>
      <c r="CO28" s="338"/>
      <c r="CP28" s="338"/>
      <c r="CQ28" s="338"/>
      <c r="CR28" s="338"/>
      <c r="CS28" s="338"/>
      <c r="CT28" s="338"/>
      <c r="CU28" s="338"/>
      <c r="CV28" s="338"/>
      <c r="CW28" s="338"/>
      <c r="CX28" s="338"/>
      <c r="CY28" s="338"/>
      <c r="CZ28" s="338"/>
      <c r="DA28" s="339"/>
    </row>
    <row r="29" spans="1:105" s="28" customFormat="1" ht="25.5" customHeight="1">
      <c r="A29" s="332"/>
      <c r="B29" s="333"/>
      <c r="C29" s="333"/>
      <c r="D29" s="333"/>
      <c r="E29" s="333"/>
      <c r="F29" s="334"/>
      <c r="G29" s="37"/>
      <c r="H29" s="343" t="s">
        <v>50</v>
      </c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343"/>
      <c r="BG29" s="343"/>
      <c r="BH29" s="343"/>
      <c r="BI29" s="343"/>
      <c r="BJ29" s="343"/>
      <c r="BK29" s="343"/>
      <c r="BL29" s="343"/>
      <c r="BM29" s="343"/>
      <c r="BN29" s="343"/>
      <c r="BO29" s="343"/>
      <c r="BP29" s="343"/>
      <c r="BQ29" s="343"/>
      <c r="BR29" s="343"/>
      <c r="BS29" s="343"/>
      <c r="BT29" s="343"/>
      <c r="BU29" s="343"/>
      <c r="BV29" s="344"/>
      <c r="BW29" s="340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2"/>
      <c r="CM29" s="340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1"/>
      <c r="CY29" s="341"/>
      <c r="CZ29" s="341"/>
      <c r="DA29" s="342"/>
    </row>
    <row r="30" spans="1:105" s="28" customFormat="1" ht="26.25" customHeight="1">
      <c r="A30" s="216" t="s">
        <v>113</v>
      </c>
      <c r="B30" s="216"/>
      <c r="C30" s="216"/>
      <c r="D30" s="216"/>
      <c r="E30" s="216"/>
      <c r="F30" s="216"/>
      <c r="G30" s="35"/>
      <c r="H30" s="327" t="s">
        <v>51</v>
      </c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8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</row>
    <row r="31" spans="1:105" s="28" customFormat="1" ht="27" customHeight="1">
      <c r="A31" s="216" t="s">
        <v>114</v>
      </c>
      <c r="B31" s="216"/>
      <c r="C31" s="216"/>
      <c r="D31" s="216"/>
      <c r="E31" s="216"/>
      <c r="F31" s="216"/>
      <c r="G31" s="35"/>
      <c r="H31" s="327" t="s">
        <v>52</v>
      </c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8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</row>
    <row r="32" spans="1:105" s="28" customFormat="1" ht="27" customHeight="1">
      <c r="A32" s="216" t="s">
        <v>115</v>
      </c>
      <c r="B32" s="216"/>
      <c r="C32" s="216"/>
      <c r="D32" s="216"/>
      <c r="E32" s="216"/>
      <c r="F32" s="216"/>
      <c r="G32" s="35"/>
      <c r="H32" s="327" t="s">
        <v>116</v>
      </c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  <c r="BS32" s="327"/>
      <c r="BT32" s="327"/>
      <c r="BU32" s="327"/>
      <c r="BV32" s="328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</row>
    <row r="33" spans="1:105" s="28" customFormat="1" ht="27" customHeight="1">
      <c r="A33" s="216" t="s">
        <v>117</v>
      </c>
      <c r="B33" s="216"/>
      <c r="C33" s="216"/>
      <c r="D33" s="216"/>
      <c r="E33" s="216"/>
      <c r="F33" s="216"/>
      <c r="G33" s="35"/>
      <c r="H33" s="327" t="s">
        <v>116</v>
      </c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8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</row>
    <row r="34" spans="1:105" s="28" customFormat="1" ht="26.25" customHeight="1">
      <c r="A34" s="216" t="s">
        <v>118</v>
      </c>
      <c r="B34" s="216"/>
      <c r="C34" s="216"/>
      <c r="D34" s="216"/>
      <c r="E34" s="216"/>
      <c r="F34" s="216"/>
      <c r="G34" s="35"/>
      <c r="H34" s="214" t="s">
        <v>53</v>
      </c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5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</row>
    <row r="35" spans="1:105" s="28" customFormat="1" ht="13.5" customHeight="1">
      <c r="A35" s="216"/>
      <c r="B35" s="216"/>
      <c r="C35" s="216"/>
      <c r="D35" s="216"/>
      <c r="E35" s="216"/>
      <c r="F35" s="216"/>
      <c r="G35" s="317" t="s">
        <v>96</v>
      </c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2"/>
      <c r="BW35" s="217" t="s">
        <v>92</v>
      </c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</row>
    <row r="36" ht="3" customHeight="1"/>
    <row r="37" spans="1:105" s="27" customFormat="1" ht="48" customHeight="1">
      <c r="A37" s="325" t="s">
        <v>119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326"/>
      <c r="CE37" s="326"/>
      <c r="CF37" s="326"/>
      <c r="CG37" s="326"/>
      <c r="CH37" s="326"/>
      <c r="CI37" s="326"/>
      <c r="CJ37" s="326"/>
      <c r="CK37" s="326"/>
      <c r="CL37" s="326"/>
      <c r="CM37" s="326"/>
      <c r="CN37" s="326"/>
      <c r="CO37" s="326"/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  <c r="DA37" s="326"/>
    </row>
    <row r="39" spans="1:105" s="30" customFormat="1" ht="14.25">
      <c r="A39" s="218" t="s">
        <v>120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18"/>
      <c r="BY39" s="218"/>
      <c r="BZ39" s="218"/>
      <c r="CA39" s="218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  <c r="CQ39" s="218"/>
      <c r="CR39" s="218"/>
      <c r="CS39" s="218"/>
      <c r="CT39" s="218"/>
      <c r="CU39" s="218"/>
      <c r="CV39" s="218"/>
      <c r="CW39" s="218"/>
      <c r="CX39" s="218"/>
      <c r="CY39" s="218"/>
      <c r="CZ39" s="218"/>
      <c r="DA39" s="218"/>
    </row>
    <row r="40" ht="6" customHeight="1"/>
    <row r="41" spans="1:105" s="30" customFormat="1" ht="14.25">
      <c r="A41" s="30" t="s">
        <v>93</v>
      </c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4"/>
      <c r="BI41" s="324"/>
      <c r="BJ41" s="324"/>
      <c r="BK41" s="324"/>
      <c r="BL41" s="324"/>
      <c r="BM41" s="324"/>
      <c r="BN41" s="324"/>
      <c r="BO41" s="324"/>
      <c r="BP41" s="324"/>
      <c r="BQ41" s="324"/>
      <c r="BR41" s="324"/>
      <c r="BS41" s="324"/>
      <c r="BT41" s="324"/>
      <c r="BU41" s="324"/>
      <c r="BV41" s="324"/>
      <c r="BW41" s="324"/>
      <c r="BX41" s="324"/>
      <c r="BY41" s="324"/>
      <c r="BZ41" s="324"/>
      <c r="CA41" s="324"/>
      <c r="CB41" s="324"/>
      <c r="CC41" s="324"/>
      <c r="CD41" s="324"/>
      <c r="CE41" s="324"/>
      <c r="CF41" s="324"/>
      <c r="CG41" s="324"/>
      <c r="CH41" s="324"/>
      <c r="CI41" s="324"/>
      <c r="CJ41" s="324"/>
      <c r="CK41" s="324"/>
      <c r="CL41" s="324"/>
      <c r="CM41" s="324"/>
      <c r="CN41" s="324"/>
      <c r="CO41" s="324"/>
      <c r="CP41" s="324"/>
      <c r="CQ41" s="324"/>
      <c r="CR41" s="324"/>
      <c r="CS41" s="324"/>
      <c r="CT41" s="324"/>
      <c r="CU41" s="324"/>
      <c r="CV41" s="324"/>
      <c r="CW41" s="324"/>
      <c r="CX41" s="324"/>
      <c r="CY41" s="324"/>
      <c r="CZ41" s="324"/>
      <c r="DA41" s="324"/>
    </row>
    <row r="42" spans="24:105" s="30" customFormat="1" ht="6" customHeight="1"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</row>
    <row r="43" spans="1:105" s="30" customFormat="1" ht="14.25">
      <c r="A43" s="294" t="s">
        <v>94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I43" s="301"/>
      <c r="BJ43" s="301"/>
      <c r="BK43" s="301"/>
      <c r="BL43" s="301"/>
      <c r="BM43" s="301"/>
      <c r="BN43" s="301"/>
      <c r="BO43" s="301"/>
      <c r="BP43" s="301"/>
      <c r="BQ43" s="301"/>
      <c r="BR43" s="301"/>
      <c r="BS43" s="301"/>
      <c r="BT43" s="301"/>
      <c r="BU43" s="301"/>
      <c r="BV43" s="301"/>
      <c r="BW43" s="301"/>
      <c r="BX43" s="301"/>
      <c r="BY43" s="301"/>
      <c r="BZ43" s="301"/>
      <c r="CA43" s="301"/>
      <c r="CB43" s="301"/>
      <c r="CC43" s="301"/>
      <c r="CD43" s="301"/>
      <c r="CE43" s="301"/>
      <c r="CF43" s="301"/>
      <c r="CG43" s="301"/>
      <c r="CH43" s="301"/>
      <c r="CI43" s="301"/>
      <c r="CJ43" s="301"/>
      <c r="CK43" s="301"/>
      <c r="CL43" s="301"/>
      <c r="CM43" s="301"/>
      <c r="CN43" s="301"/>
      <c r="CO43" s="301"/>
      <c r="CP43" s="301"/>
      <c r="CQ43" s="301"/>
      <c r="CR43" s="301"/>
      <c r="CS43" s="301"/>
      <c r="CT43" s="301"/>
      <c r="CU43" s="301"/>
      <c r="CV43" s="301"/>
      <c r="CW43" s="301"/>
      <c r="CX43" s="301"/>
      <c r="CY43" s="301"/>
      <c r="CZ43" s="301"/>
      <c r="DA43" s="301"/>
    </row>
    <row r="44" ht="10.5" customHeight="1"/>
    <row r="45" spans="1:105" s="32" customFormat="1" ht="45" customHeight="1">
      <c r="A45" s="219" t="s">
        <v>95</v>
      </c>
      <c r="B45" s="220"/>
      <c r="C45" s="220"/>
      <c r="D45" s="220"/>
      <c r="E45" s="220"/>
      <c r="F45" s="220"/>
      <c r="G45" s="221"/>
      <c r="H45" s="219" t="s">
        <v>4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1"/>
      <c r="BD45" s="219" t="s">
        <v>54</v>
      </c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1"/>
      <c r="BT45" s="219" t="s">
        <v>121</v>
      </c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1"/>
      <c r="CJ45" s="219" t="s">
        <v>122</v>
      </c>
      <c r="CK45" s="220"/>
      <c r="CL45" s="220"/>
      <c r="CM45" s="220"/>
      <c r="CN45" s="220"/>
      <c r="CO45" s="220"/>
      <c r="CP45" s="220"/>
      <c r="CQ45" s="220"/>
      <c r="CR45" s="220"/>
      <c r="CS45" s="220"/>
      <c r="CT45" s="220"/>
      <c r="CU45" s="220"/>
      <c r="CV45" s="220"/>
      <c r="CW45" s="220"/>
      <c r="CX45" s="220"/>
      <c r="CY45" s="220"/>
      <c r="CZ45" s="220"/>
      <c r="DA45" s="221"/>
    </row>
    <row r="46" spans="1:105" s="33" customFormat="1" ht="12.75">
      <c r="A46" s="222">
        <v>1</v>
      </c>
      <c r="B46" s="222"/>
      <c r="C46" s="222"/>
      <c r="D46" s="222"/>
      <c r="E46" s="222"/>
      <c r="F46" s="222"/>
      <c r="G46" s="222"/>
      <c r="H46" s="222">
        <v>2</v>
      </c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>
        <v>3</v>
      </c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>
        <v>4</v>
      </c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>
        <v>5</v>
      </c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</row>
    <row r="47" spans="1:105" s="34" customFormat="1" ht="15" customHeight="1">
      <c r="A47" s="216"/>
      <c r="B47" s="216"/>
      <c r="C47" s="216"/>
      <c r="D47" s="216"/>
      <c r="E47" s="216"/>
      <c r="F47" s="216"/>
      <c r="G47" s="216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</row>
    <row r="48" spans="1:105" s="34" customFormat="1" ht="15" customHeight="1">
      <c r="A48" s="216"/>
      <c r="B48" s="216"/>
      <c r="C48" s="216"/>
      <c r="D48" s="216"/>
      <c r="E48" s="216"/>
      <c r="F48" s="216"/>
      <c r="G48" s="216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0"/>
      <c r="AM48" s="310"/>
      <c r="AN48" s="310"/>
      <c r="AO48" s="310"/>
      <c r="AP48" s="310"/>
      <c r="AQ48" s="310"/>
      <c r="AR48" s="310"/>
      <c r="AS48" s="310"/>
      <c r="AT48" s="310"/>
      <c r="AU48" s="310"/>
      <c r="AV48" s="310"/>
      <c r="AW48" s="310"/>
      <c r="AX48" s="310"/>
      <c r="AY48" s="310"/>
      <c r="AZ48" s="310"/>
      <c r="BA48" s="310"/>
      <c r="BB48" s="310"/>
      <c r="BC48" s="310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</row>
    <row r="49" spans="1:105" s="34" customFormat="1" ht="15" customHeight="1">
      <c r="A49" s="216"/>
      <c r="B49" s="216"/>
      <c r="C49" s="216"/>
      <c r="D49" s="216"/>
      <c r="E49" s="216"/>
      <c r="F49" s="216"/>
      <c r="G49" s="216"/>
      <c r="H49" s="311" t="s">
        <v>96</v>
      </c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2"/>
      <c r="BD49" s="217" t="s">
        <v>92</v>
      </c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 t="s">
        <v>92</v>
      </c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</row>
    <row r="50" s="28" customFormat="1" ht="12" customHeight="1"/>
    <row r="51" spans="1:105" s="30" customFormat="1" ht="14.25">
      <c r="A51" s="218" t="s">
        <v>123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J51" s="218"/>
      <c r="BK51" s="218"/>
      <c r="BL51" s="218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  <c r="CD51" s="218"/>
      <c r="CE51" s="218"/>
      <c r="CF51" s="218"/>
      <c r="CG51" s="218"/>
      <c r="CH51" s="218"/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8"/>
      <c r="CX51" s="218"/>
      <c r="CY51" s="218"/>
      <c r="CZ51" s="218"/>
      <c r="DA51" s="218"/>
    </row>
    <row r="52" ht="6" customHeight="1"/>
    <row r="53" spans="1:105" s="30" customFormat="1" ht="14.25">
      <c r="A53" s="30" t="s">
        <v>93</v>
      </c>
      <c r="X53" s="324"/>
      <c r="Y53" s="324"/>
      <c r="Z53" s="324"/>
      <c r="AA53" s="324"/>
      <c r="AB53" s="324"/>
      <c r="AC53" s="324"/>
      <c r="AD53" s="324"/>
      <c r="AE53" s="324"/>
      <c r="AF53" s="324"/>
      <c r="AG53" s="324"/>
      <c r="AH53" s="324"/>
      <c r="AI53" s="324"/>
      <c r="AJ53" s="324"/>
      <c r="AK53" s="324"/>
      <c r="AL53" s="324"/>
      <c r="AM53" s="324"/>
      <c r="AN53" s="324"/>
      <c r="AO53" s="324"/>
      <c r="AP53" s="324"/>
      <c r="AQ53" s="324"/>
      <c r="AR53" s="324"/>
      <c r="AS53" s="324"/>
      <c r="AT53" s="324"/>
      <c r="AU53" s="324"/>
      <c r="AV53" s="324"/>
      <c r="AW53" s="324"/>
      <c r="AX53" s="324"/>
      <c r="AY53" s="324"/>
      <c r="AZ53" s="324"/>
      <c r="BA53" s="324"/>
      <c r="BB53" s="324"/>
      <c r="BC53" s="324"/>
      <c r="BD53" s="324"/>
      <c r="BE53" s="324"/>
      <c r="BF53" s="324"/>
      <c r="BG53" s="324"/>
      <c r="BH53" s="324"/>
      <c r="BI53" s="324"/>
      <c r="BJ53" s="324"/>
      <c r="BK53" s="324"/>
      <c r="BL53" s="324"/>
      <c r="BM53" s="324"/>
      <c r="BN53" s="324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  <c r="CA53" s="324"/>
      <c r="CB53" s="324"/>
      <c r="CC53" s="324"/>
      <c r="CD53" s="324"/>
      <c r="CE53" s="324"/>
      <c r="CF53" s="324"/>
      <c r="CG53" s="324"/>
      <c r="CH53" s="324"/>
      <c r="CI53" s="324"/>
      <c r="CJ53" s="324"/>
      <c r="CK53" s="324"/>
      <c r="CL53" s="324"/>
      <c r="CM53" s="324"/>
      <c r="CN53" s="324"/>
      <c r="CO53" s="324"/>
      <c r="CP53" s="324"/>
      <c r="CQ53" s="324"/>
      <c r="CR53" s="324"/>
      <c r="CS53" s="324"/>
      <c r="CT53" s="324"/>
      <c r="CU53" s="324"/>
      <c r="CV53" s="324"/>
      <c r="CW53" s="324"/>
      <c r="CX53" s="324"/>
      <c r="CY53" s="324"/>
      <c r="CZ53" s="324"/>
      <c r="DA53" s="324"/>
    </row>
    <row r="54" spans="24:105" s="30" customFormat="1" ht="6" customHeight="1"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</row>
    <row r="55" spans="1:105" s="30" customFormat="1" ht="14.25">
      <c r="A55" s="294" t="s">
        <v>94</v>
      </c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301"/>
      <c r="BR55" s="301"/>
      <c r="BS55" s="301"/>
      <c r="BT55" s="301"/>
      <c r="BU55" s="301"/>
      <c r="BV55" s="301"/>
      <c r="BW55" s="301"/>
      <c r="BX55" s="301"/>
      <c r="BY55" s="301"/>
      <c r="BZ55" s="301"/>
      <c r="CA55" s="301"/>
      <c r="CB55" s="301"/>
      <c r="CC55" s="301"/>
      <c r="CD55" s="301"/>
      <c r="CE55" s="301"/>
      <c r="CF55" s="301"/>
      <c r="CG55" s="301"/>
      <c r="CH55" s="301"/>
      <c r="CI55" s="301"/>
      <c r="CJ55" s="301"/>
      <c r="CK55" s="301"/>
      <c r="CL55" s="301"/>
      <c r="CM55" s="301"/>
      <c r="CN55" s="301"/>
      <c r="CO55" s="301"/>
      <c r="CP55" s="301"/>
      <c r="CQ55" s="301"/>
      <c r="CR55" s="301"/>
      <c r="CS55" s="301"/>
      <c r="CT55" s="301"/>
      <c r="CU55" s="301"/>
      <c r="CV55" s="301"/>
      <c r="CW55" s="301"/>
      <c r="CX55" s="301"/>
      <c r="CY55" s="301"/>
      <c r="CZ55" s="301"/>
      <c r="DA55" s="301"/>
    </row>
    <row r="56" ht="10.5" customHeight="1"/>
    <row r="57" spans="1:105" s="32" customFormat="1" ht="55.5" customHeight="1">
      <c r="A57" s="219" t="s">
        <v>95</v>
      </c>
      <c r="B57" s="220"/>
      <c r="C57" s="220"/>
      <c r="D57" s="220"/>
      <c r="E57" s="220"/>
      <c r="F57" s="220"/>
      <c r="G57" s="221"/>
      <c r="H57" s="219" t="s">
        <v>42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1"/>
      <c r="BD57" s="219" t="s">
        <v>43</v>
      </c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1"/>
      <c r="BT57" s="219" t="s">
        <v>124</v>
      </c>
      <c r="BU57" s="220"/>
      <c r="BV57" s="220"/>
      <c r="BW57" s="220"/>
      <c r="BX57" s="220"/>
      <c r="BY57" s="220"/>
      <c r="BZ57" s="220"/>
      <c r="CA57" s="220"/>
      <c r="CB57" s="220"/>
      <c r="CC57" s="220"/>
      <c r="CD57" s="221"/>
      <c r="CE57" s="219" t="s">
        <v>125</v>
      </c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Y57" s="220"/>
      <c r="CZ57" s="220"/>
      <c r="DA57" s="221"/>
    </row>
    <row r="58" spans="1:105" s="33" customFormat="1" ht="12.75">
      <c r="A58" s="222">
        <v>1</v>
      </c>
      <c r="B58" s="222"/>
      <c r="C58" s="222"/>
      <c r="D58" s="222"/>
      <c r="E58" s="222"/>
      <c r="F58" s="222"/>
      <c r="G58" s="222"/>
      <c r="H58" s="222">
        <v>2</v>
      </c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>
        <v>3</v>
      </c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>
        <v>4</v>
      </c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>
        <v>5</v>
      </c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</row>
    <row r="59" spans="1:105" s="34" customFormat="1" ht="15" customHeight="1">
      <c r="A59" s="216"/>
      <c r="B59" s="216"/>
      <c r="C59" s="216"/>
      <c r="D59" s="216"/>
      <c r="E59" s="216"/>
      <c r="F59" s="216"/>
      <c r="G59" s="216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310"/>
      <c r="AW59" s="310"/>
      <c r="AX59" s="310"/>
      <c r="AY59" s="310"/>
      <c r="AZ59" s="310"/>
      <c r="BA59" s="310"/>
      <c r="BB59" s="310"/>
      <c r="BC59" s="310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  <c r="CR59" s="217"/>
      <c r="CS59" s="217"/>
      <c r="CT59" s="217"/>
      <c r="CU59" s="217"/>
      <c r="CV59" s="217"/>
      <c r="CW59" s="217"/>
      <c r="CX59" s="217"/>
      <c r="CY59" s="217"/>
      <c r="CZ59" s="217"/>
      <c r="DA59" s="217"/>
    </row>
    <row r="60" spans="1:105" s="34" customFormat="1" ht="15" customHeight="1">
      <c r="A60" s="216"/>
      <c r="B60" s="216"/>
      <c r="C60" s="216"/>
      <c r="D60" s="216"/>
      <c r="E60" s="216"/>
      <c r="F60" s="216"/>
      <c r="G60" s="216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310"/>
      <c r="AV60" s="310"/>
      <c r="AW60" s="310"/>
      <c r="AX60" s="310"/>
      <c r="AY60" s="310"/>
      <c r="AZ60" s="310"/>
      <c r="BA60" s="310"/>
      <c r="BB60" s="310"/>
      <c r="BC60" s="310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7"/>
      <c r="DA60" s="217"/>
    </row>
    <row r="61" spans="1:105" s="34" customFormat="1" ht="15" customHeight="1">
      <c r="A61" s="216"/>
      <c r="B61" s="216"/>
      <c r="C61" s="216"/>
      <c r="D61" s="216"/>
      <c r="E61" s="216"/>
      <c r="F61" s="216"/>
      <c r="G61" s="216"/>
      <c r="H61" s="311" t="s">
        <v>96</v>
      </c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2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 t="s">
        <v>92</v>
      </c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217"/>
      <c r="CW61" s="217"/>
      <c r="CX61" s="217"/>
      <c r="CY61" s="217"/>
      <c r="CZ61" s="217"/>
      <c r="DA61" s="217"/>
    </row>
    <row r="63" spans="1:105" s="30" customFormat="1" ht="14.25">
      <c r="A63" s="218" t="s">
        <v>126</v>
      </c>
      <c r="B63" s="218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8"/>
      <c r="BN63" s="218"/>
      <c r="BO63" s="218"/>
      <c r="BP63" s="218"/>
      <c r="BQ63" s="218"/>
      <c r="BR63" s="218"/>
      <c r="BS63" s="218"/>
      <c r="BT63" s="218"/>
      <c r="BU63" s="218"/>
      <c r="BV63" s="218"/>
      <c r="BW63" s="218"/>
      <c r="BX63" s="218"/>
      <c r="BY63" s="218"/>
      <c r="BZ63" s="218"/>
      <c r="CA63" s="218"/>
      <c r="CB63" s="218"/>
      <c r="CC63" s="218"/>
      <c r="CD63" s="218"/>
      <c r="CE63" s="218"/>
      <c r="CF63" s="218"/>
      <c r="CG63" s="218"/>
      <c r="CH63" s="218"/>
      <c r="CI63" s="218"/>
      <c r="CJ63" s="218"/>
      <c r="CK63" s="218"/>
      <c r="CL63" s="218"/>
      <c r="CM63" s="218"/>
      <c r="CN63" s="218"/>
      <c r="CO63" s="218"/>
      <c r="CP63" s="218"/>
      <c r="CQ63" s="218"/>
      <c r="CR63" s="218"/>
      <c r="CS63" s="218"/>
      <c r="CT63" s="218"/>
      <c r="CU63" s="218"/>
      <c r="CV63" s="218"/>
      <c r="CW63" s="218"/>
      <c r="CX63" s="218"/>
      <c r="CY63" s="218"/>
      <c r="CZ63" s="218"/>
      <c r="DA63" s="218"/>
    </row>
    <row r="64" ht="6" customHeight="1"/>
    <row r="65" spans="1:105" s="30" customFormat="1" ht="14.25">
      <c r="A65" s="30" t="s">
        <v>93</v>
      </c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  <c r="AT65" s="324"/>
      <c r="AU65" s="324"/>
      <c r="AV65" s="324"/>
      <c r="AW65" s="324"/>
      <c r="AX65" s="324"/>
      <c r="AY65" s="324"/>
      <c r="AZ65" s="324"/>
      <c r="BA65" s="324"/>
      <c r="BB65" s="324"/>
      <c r="BC65" s="324"/>
      <c r="BD65" s="324"/>
      <c r="BE65" s="324"/>
      <c r="BF65" s="324"/>
      <c r="BG65" s="324"/>
      <c r="BH65" s="324"/>
      <c r="BI65" s="324"/>
      <c r="BJ65" s="324"/>
      <c r="BK65" s="324"/>
      <c r="BL65" s="324"/>
      <c r="BM65" s="324"/>
      <c r="BN65" s="324"/>
      <c r="BO65" s="324"/>
      <c r="BP65" s="324"/>
      <c r="BQ65" s="324"/>
      <c r="BR65" s="324"/>
      <c r="BS65" s="324"/>
      <c r="BT65" s="324"/>
      <c r="BU65" s="324"/>
      <c r="BV65" s="324"/>
      <c r="BW65" s="324"/>
      <c r="BX65" s="324"/>
      <c r="BY65" s="324"/>
      <c r="BZ65" s="324"/>
      <c r="CA65" s="324"/>
      <c r="CB65" s="324"/>
      <c r="CC65" s="324"/>
      <c r="CD65" s="324"/>
      <c r="CE65" s="324"/>
      <c r="CF65" s="324"/>
      <c r="CG65" s="324"/>
      <c r="CH65" s="324"/>
      <c r="CI65" s="324"/>
      <c r="CJ65" s="324"/>
      <c r="CK65" s="324"/>
      <c r="CL65" s="324"/>
      <c r="CM65" s="324"/>
      <c r="CN65" s="324"/>
      <c r="CO65" s="324"/>
      <c r="CP65" s="324"/>
      <c r="CQ65" s="324"/>
      <c r="CR65" s="324"/>
      <c r="CS65" s="324"/>
      <c r="CT65" s="324"/>
      <c r="CU65" s="324"/>
      <c r="CV65" s="324"/>
      <c r="CW65" s="324"/>
      <c r="CX65" s="324"/>
      <c r="CY65" s="324"/>
      <c r="CZ65" s="324"/>
      <c r="DA65" s="324"/>
    </row>
    <row r="66" spans="24:105" s="30" customFormat="1" ht="6" customHeight="1"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</row>
    <row r="67" spans="1:105" s="30" customFormat="1" ht="14.25">
      <c r="A67" s="294" t="s">
        <v>94</v>
      </c>
      <c r="B67" s="294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  <c r="AK67" s="294"/>
      <c r="AL67" s="294"/>
      <c r="AM67" s="294"/>
      <c r="AN67" s="294"/>
      <c r="AO67" s="294"/>
      <c r="AP67" s="301"/>
      <c r="AQ67" s="301"/>
      <c r="AR67" s="301"/>
      <c r="AS67" s="301"/>
      <c r="AT67" s="301"/>
      <c r="AU67" s="301"/>
      <c r="AV67" s="301"/>
      <c r="AW67" s="301"/>
      <c r="AX67" s="301"/>
      <c r="AY67" s="301"/>
      <c r="AZ67" s="301"/>
      <c r="BA67" s="301"/>
      <c r="BB67" s="301"/>
      <c r="BC67" s="301"/>
      <c r="BD67" s="301"/>
      <c r="BE67" s="301"/>
      <c r="BF67" s="301"/>
      <c r="BG67" s="301"/>
      <c r="BH67" s="301"/>
      <c r="BI67" s="301"/>
      <c r="BJ67" s="301"/>
      <c r="BK67" s="301"/>
      <c r="BL67" s="301"/>
      <c r="BM67" s="301"/>
      <c r="BN67" s="301"/>
      <c r="BO67" s="301"/>
      <c r="BP67" s="301"/>
      <c r="BQ67" s="301"/>
      <c r="BR67" s="301"/>
      <c r="BS67" s="301"/>
      <c r="BT67" s="301"/>
      <c r="BU67" s="301"/>
      <c r="BV67" s="301"/>
      <c r="BW67" s="301"/>
      <c r="BX67" s="301"/>
      <c r="BY67" s="301"/>
      <c r="BZ67" s="301"/>
      <c r="CA67" s="301"/>
      <c r="CB67" s="301"/>
      <c r="CC67" s="301"/>
      <c r="CD67" s="301"/>
      <c r="CE67" s="301"/>
      <c r="CF67" s="301"/>
      <c r="CG67" s="301"/>
      <c r="CH67" s="301"/>
      <c r="CI67" s="301"/>
      <c r="CJ67" s="301"/>
      <c r="CK67" s="301"/>
      <c r="CL67" s="301"/>
      <c r="CM67" s="301"/>
      <c r="CN67" s="301"/>
      <c r="CO67" s="301"/>
      <c r="CP67" s="301"/>
      <c r="CQ67" s="301"/>
      <c r="CR67" s="301"/>
      <c r="CS67" s="301"/>
      <c r="CT67" s="301"/>
      <c r="CU67" s="301"/>
      <c r="CV67" s="301"/>
      <c r="CW67" s="301"/>
      <c r="CX67" s="301"/>
      <c r="CY67" s="301"/>
      <c r="CZ67" s="301"/>
      <c r="DA67" s="301"/>
    </row>
    <row r="68" ht="10.5" customHeight="1"/>
    <row r="69" spans="1:105" s="32" customFormat="1" ht="45" customHeight="1">
      <c r="A69" s="219" t="s">
        <v>95</v>
      </c>
      <c r="B69" s="220"/>
      <c r="C69" s="220"/>
      <c r="D69" s="220"/>
      <c r="E69" s="220"/>
      <c r="F69" s="220"/>
      <c r="G69" s="221"/>
      <c r="H69" s="219" t="s">
        <v>4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1"/>
      <c r="BD69" s="219" t="s">
        <v>54</v>
      </c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1"/>
      <c r="BT69" s="219" t="s">
        <v>121</v>
      </c>
      <c r="BU69" s="220"/>
      <c r="BV69" s="220"/>
      <c r="BW69" s="220"/>
      <c r="BX69" s="220"/>
      <c r="BY69" s="220"/>
      <c r="BZ69" s="220"/>
      <c r="CA69" s="220"/>
      <c r="CB69" s="220"/>
      <c r="CC69" s="220"/>
      <c r="CD69" s="220"/>
      <c r="CE69" s="220"/>
      <c r="CF69" s="220"/>
      <c r="CG69" s="220"/>
      <c r="CH69" s="220"/>
      <c r="CI69" s="221"/>
      <c r="CJ69" s="219" t="s">
        <v>122</v>
      </c>
      <c r="CK69" s="220"/>
      <c r="CL69" s="220"/>
      <c r="CM69" s="220"/>
      <c r="CN69" s="220"/>
      <c r="CO69" s="220"/>
      <c r="CP69" s="220"/>
      <c r="CQ69" s="220"/>
      <c r="CR69" s="220"/>
      <c r="CS69" s="220"/>
      <c r="CT69" s="220"/>
      <c r="CU69" s="220"/>
      <c r="CV69" s="220"/>
      <c r="CW69" s="220"/>
      <c r="CX69" s="220"/>
      <c r="CY69" s="220"/>
      <c r="CZ69" s="220"/>
      <c r="DA69" s="221"/>
    </row>
    <row r="70" spans="1:105" s="33" customFormat="1" ht="12.75">
      <c r="A70" s="222">
        <v>1</v>
      </c>
      <c r="B70" s="222"/>
      <c r="C70" s="222"/>
      <c r="D70" s="222"/>
      <c r="E70" s="222"/>
      <c r="F70" s="222"/>
      <c r="G70" s="222"/>
      <c r="H70" s="222">
        <v>2</v>
      </c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>
        <v>3</v>
      </c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>
        <v>4</v>
      </c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>
        <v>5</v>
      </c>
      <c r="CK70" s="222"/>
      <c r="CL70" s="222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</row>
    <row r="71" spans="1:105" s="34" customFormat="1" ht="15" customHeight="1">
      <c r="A71" s="216"/>
      <c r="B71" s="216"/>
      <c r="C71" s="216"/>
      <c r="D71" s="216"/>
      <c r="E71" s="216"/>
      <c r="F71" s="216"/>
      <c r="G71" s="216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0"/>
      <c r="AP71" s="310"/>
      <c r="AQ71" s="310"/>
      <c r="AR71" s="310"/>
      <c r="AS71" s="310"/>
      <c r="AT71" s="310"/>
      <c r="AU71" s="310"/>
      <c r="AV71" s="310"/>
      <c r="AW71" s="310"/>
      <c r="AX71" s="310"/>
      <c r="AY71" s="310"/>
      <c r="AZ71" s="310"/>
      <c r="BA71" s="310"/>
      <c r="BB71" s="310"/>
      <c r="BC71" s="310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  <c r="CR71" s="217"/>
      <c r="CS71" s="217"/>
      <c r="CT71" s="217"/>
      <c r="CU71" s="217"/>
      <c r="CV71" s="217"/>
      <c r="CW71" s="217"/>
      <c r="CX71" s="217"/>
      <c r="CY71" s="217"/>
      <c r="CZ71" s="217"/>
      <c r="DA71" s="217"/>
    </row>
    <row r="72" spans="1:105" s="34" customFormat="1" ht="15" customHeight="1">
      <c r="A72" s="216"/>
      <c r="B72" s="216"/>
      <c r="C72" s="216"/>
      <c r="D72" s="216"/>
      <c r="E72" s="216"/>
      <c r="F72" s="216"/>
      <c r="G72" s="216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0"/>
      <c r="AU72" s="310"/>
      <c r="AV72" s="310"/>
      <c r="AW72" s="310"/>
      <c r="AX72" s="310"/>
      <c r="AY72" s="310"/>
      <c r="AZ72" s="310"/>
      <c r="BA72" s="310"/>
      <c r="BB72" s="310"/>
      <c r="BC72" s="310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</row>
    <row r="73" spans="1:105" s="34" customFormat="1" ht="15" customHeight="1">
      <c r="A73" s="216"/>
      <c r="B73" s="216"/>
      <c r="C73" s="216"/>
      <c r="D73" s="216"/>
      <c r="E73" s="216"/>
      <c r="F73" s="216"/>
      <c r="G73" s="216"/>
      <c r="H73" s="311" t="s">
        <v>96</v>
      </c>
      <c r="I73" s="311"/>
      <c r="J73" s="311"/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11"/>
      <c r="AL73" s="311"/>
      <c r="AM73" s="311"/>
      <c r="AN73" s="311"/>
      <c r="AO73" s="311"/>
      <c r="AP73" s="311"/>
      <c r="AQ73" s="311"/>
      <c r="AR73" s="311"/>
      <c r="AS73" s="311"/>
      <c r="AT73" s="311"/>
      <c r="AU73" s="311"/>
      <c r="AV73" s="311"/>
      <c r="AW73" s="311"/>
      <c r="AX73" s="311"/>
      <c r="AY73" s="311"/>
      <c r="AZ73" s="311"/>
      <c r="BA73" s="311"/>
      <c r="BB73" s="311"/>
      <c r="BC73" s="312"/>
      <c r="BD73" s="217" t="s">
        <v>92</v>
      </c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 t="s">
        <v>92</v>
      </c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</row>
    <row r="75" spans="1:105" s="30" customFormat="1" ht="27" customHeight="1">
      <c r="A75" s="316" t="s">
        <v>127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  <c r="AU75" s="316"/>
      <c r="AV75" s="316"/>
      <c r="AW75" s="316"/>
      <c r="AX75" s="316"/>
      <c r="AY75" s="316"/>
      <c r="AZ75" s="316"/>
      <c r="BA75" s="316"/>
      <c r="BB75" s="316"/>
      <c r="BC75" s="316"/>
      <c r="BD75" s="316"/>
      <c r="BE75" s="316"/>
      <c r="BF75" s="316"/>
      <c r="BG75" s="316"/>
      <c r="BH75" s="316"/>
      <c r="BI75" s="316"/>
      <c r="BJ75" s="316"/>
      <c r="BK75" s="316"/>
      <c r="BL75" s="316"/>
      <c r="BM75" s="316"/>
      <c r="BN75" s="316"/>
      <c r="BO75" s="316"/>
      <c r="BP75" s="316"/>
      <c r="BQ75" s="316"/>
      <c r="BR75" s="316"/>
      <c r="BS75" s="316"/>
      <c r="BT75" s="316"/>
      <c r="BU75" s="316"/>
      <c r="BV75" s="316"/>
      <c r="BW75" s="316"/>
      <c r="BX75" s="316"/>
      <c r="BY75" s="316"/>
      <c r="BZ75" s="316"/>
      <c r="CA75" s="316"/>
      <c r="CB75" s="316"/>
      <c r="CC75" s="316"/>
      <c r="CD75" s="316"/>
      <c r="CE75" s="316"/>
      <c r="CF75" s="316"/>
      <c r="CG75" s="316"/>
      <c r="CH75" s="316"/>
      <c r="CI75" s="316"/>
      <c r="CJ75" s="316"/>
      <c r="CK75" s="316"/>
      <c r="CL75" s="316"/>
      <c r="CM75" s="316"/>
      <c r="CN75" s="316"/>
      <c r="CO75" s="316"/>
      <c r="CP75" s="316"/>
      <c r="CQ75" s="316"/>
      <c r="CR75" s="316"/>
      <c r="CS75" s="316"/>
      <c r="CT75" s="316"/>
      <c r="CU75" s="316"/>
      <c r="CV75" s="316"/>
      <c r="CW75" s="316"/>
      <c r="CX75" s="316"/>
      <c r="CY75" s="316"/>
      <c r="CZ75" s="316"/>
      <c r="DA75" s="316"/>
    </row>
    <row r="76" ht="6" customHeight="1"/>
    <row r="77" spans="1:105" s="30" customFormat="1" ht="14.25">
      <c r="A77" s="30" t="s">
        <v>93</v>
      </c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324"/>
      <c r="AT77" s="324"/>
      <c r="AU77" s="324"/>
      <c r="AV77" s="324"/>
      <c r="AW77" s="324"/>
      <c r="AX77" s="324"/>
      <c r="AY77" s="324"/>
      <c r="AZ77" s="324"/>
      <c r="BA77" s="324"/>
      <c r="BB77" s="324"/>
      <c r="BC77" s="324"/>
      <c r="BD77" s="324"/>
      <c r="BE77" s="324"/>
      <c r="BF77" s="324"/>
      <c r="BG77" s="324"/>
      <c r="BH77" s="324"/>
      <c r="BI77" s="324"/>
      <c r="BJ77" s="324"/>
      <c r="BK77" s="324"/>
      <c r="BL77" s="324"/>
      <c r="BM77" s="324"/>
      <c r="BN77" s="324"/>
      <c r="BO77" s="324"/>
      <c r="BP77" s="324"/>
      <c r="BQ77" s="324"/>
      <c r="BR77" s="324"/>
      <c r="BS77" s="324"/>
      <c r="BT77" s="324"/>
      <c r="BU77" s="324"/>
      <c r="BV77" s="324"/>
      <c r="BW77" s="324"/>
      <c r="BX77" s="324"/>
      <c r="BY77" s="324"/>
      <c r="BZ77" s="324"/>
      <c r="CA77" s="324"/>
      <c r="CB77" s="324"/>
      <c r="CC77" s="324"/>
      <c r="CD77" s="324"/>
      <c r="CE77" s="324"/>
      <c r="CF77" s="324"/>
      <c r="CG77" s="324"/>
      <c r="CH77" s="324"/>
      <c r="CI77" s="324"/>
      <c r="CJ77" s="324"/>
      <c r="CK77" s="324"/>
      <c r="CL77" s="324"/>
      <c r="CM77" s="324"/>
      <c r="CN77" s="324"/>
      <c r="CO77" s="324"/>
      <c r="CP77" s="324"/>
      <c r="CQ77" s="324"/>
      <c r="CR77" s="324"/>
      <c r="CS77" s="324"/>
      <c r="CT77" s="324"/>
      <c r="CU77" s="324"/>
      <c r="CV77" s="324"/>
      <c r="CW77" s="324"/>
      <c r="CX77" s="324"/>
      <c r="CY77" s="324"/>
      <c r="CZ77" s="324"/>
      <c r="DA77" s="324"/>
    </row>
    <row r="78" spans="24:105" s="30" customFormat="1" ht="6" customHeight="1"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</row>
    <row r="79" spans="1:105" s="30" customFormat="1" ht="14.25">
      <c r="A79" s="294" t="s">
        <v>94</v>
      </c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4"/>
      <c r="AK79" s="294"/>
      <c r="AL79" s="294"/>
      <c r="AM79" s="294"/>
      <c r="AN79" s="294"/>
      <c r="AO79" s="294"/>
      <c r="AP79" s="301"/>
      <c r="AQ79" s="301"/>
      <c r="AR79" s="301"/>
      <c r="AS79" s="301"/>
      <c r="AT79" s="301"/>
      <c r="AU79" s="301"/>
      <c r="AV79" s="301"/>
      <c r="AW79" s="301"/>
      <c r="AX79" s="301"/>
      <c r="AY79" s="301"/>
      <c r="AZ79" s="301"/>
      <c r="BA79" s="301"/>
      <c r="BB79" s="301"/>
      <c r="BC79" s="301"/>
      <c r="BD79" s="301"/>
      <c r="BE79" s="301"/>
      <c r="BF79" s="301"/>
      <c r="BG79" s="301"/>
      <c r="BH79" s="301"/>
      <c r="BI79" s="301"/>
      <c r="BJ79" s="301"/>
      <c r="BK79" s="301"/>
      <c r="BL79" s="301"/>
      <c r="BM79" s="301"/>
      <c r="BN79" s="301"/>
      <c r="BO79" s="301"/>
      <c r="BP79" s="301"/>
      <c r="BQ79" s="301"/>
      <c r="BR79" s="301"/>
      <c r="BS79" s="301"/>
      <c r="BT79" s="301"/>
      <c r="BU79" s="301"/>
      <c r="BV79" s="301"/>
      <c r="BW79" s="301"/>
      <c r="BX79" s="301"/>
      <c r="BY79" s="301"/>
      <c r="BZ79" s="301"/>
      <c r="CA79" s="301"/>
      <c r="CB79" s="301"/>
      <c r="CC79" s="301"/>
      <c r="CD79" s="301"/>
      <c r="CE79" s="301"/>
      <c r="CF79" s="301"/>
      <c r="CG79" s="301"/>
      <c r="CH79" s="301"/>
      <c r="CI79" s="301"/>
      <c r="CJ79" s="301"/>
      <c r="CK79" s="301"/>
      <c r="CL79" s="301"/>
      <c r="CM79" s="301"/>
      <c r="CN79" s="301"/>
      <c r="CO79" s="301"/>
      <c r="CP79" s="301"/>
      <c r="CQ79" s="301"/>
      <c r="CR79" s="301"/>
      <c r="CS79" s="301"/>
      <c r="CT79" s="301"/>
      <c r="CU79" s="301"/>
      <c r="CV79" s="301"/>
      <c r="CW79" s="301"/>
      <c r="CX79" s="301"/>
      <c r="CY79" s="301"/>
      <c r="CZ79" s="301"/>
      <c r="DA79" s="301"/>
    </row>
    <row r="80" ht="10.5" customHeight="1"/>
    <row r="81" spans="1:105" s="32" customFormat="1" ht="45" customHeight="1">
      <c r="A81" s="219" t="s">
        <v>95</v>
      </c>
      <c r="B81" s="220"/>
      <c r="C81" s="220"/>
      <c r="D81" s="220"/>
      <c r="E81" s="220"/>
      <c r="F81" s="220"/>
      <c r="G81" s="221"/>
      <c r="H81" s="219" t="s">
        <v>4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1"/>
      <c r="BD81" s="219" t="s">
        <v>54</v>
      </c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1"/>
      <c r="BT81" s="219" t="s">
        <v>121</v>
      </c>
      <c r="BU81" s="220"/>
      <c r="BV81" s="220"/>
      <c r="BW81" s="220"/>
      <c r="BX81" s="220"/>
      <c r="BY81" s="220"/>
      <c r="BZ81" s="220"/>
      <c r="CA81" s="220"/>
      <c r="CB81" s="220"/>
      <c r="CC81" s="220"/>
      <c r="CD81" s="220"/>
      <c r="CE81" s="220"/>
      <c r="CF81" s="220"/>
      <c r="CG81" s="220"/>
      <c r="CH81" s="220"/>
      <c r="CI81" s="221"/>
      <c r="CJ81" s="219" t="s">
        <v>122</v>
      </c>
      <c r="CK81" s="220"/>
      <c r="CL81" s="220"/>
      <c r="CM81" s="220"/>
      <c r="CN81" s="220"/>
      <c r="CO81" s="220"/>
      <c r="CP81" s="220"/>
      <c r="CQ81" s="220"/>
      <c r="CR81" s="220"/>
      <c r="CS81" s="220"/>
      <c r="CT81" s="220"/>
      <c r="CU81" s="220"/>
      <c r="CV81" s="220"/>
      <c r="CW81" s="220"/>
      <c r="CX81" s="220"/>
      <c r="CY81" s="220"/>
      <c r="CZ81" s="220"/>
      <c r="DA81" s="221"/>
    </row>
    <row r="82" spans="1:105" s="33" customFormat="1" ht="12.75">
      <c r="A82" s="222">
        <v>1</v>
      </c>
      <c r="B82" s="222"/>
      <c r="C82" s="222"/>
      <c r="D82" s="222"/>
      <c r="E82" s="222"/>
      <c r="F82" s="222"/>
      <c r="G82" s="222"/>
      <c r="H82" s="222">
        <v>2</v>
      </c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>
        <v>3</v>
      </c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>
        <v>4</v>
      </c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  <c r="CG82" s="222"/>
      <c r="CH82" s="222"/>
      <c r="CI82" s="222"/>
      <c r="CJ82" s="222">
        <v>5</v>
      </c>
      <c r="CK82" s="222"/>
      <c r="CL82" s="222"/>
      <c r="CM82" s="222"/>
      <c r="CN82" s="222"/>
      <c r="CO82" s="222"/>
      <c r="CP82" s="222"/>
      <c r="CQ82" s="222"/>
      <c r="CR82" s="222"/>
      <c r="CS82" s="222"/>
      <c r="CT82" s="222"/>
      <c r="CU82" s="222"/>
      <c r="CV82" s="222"/>
      <c r="CW82" s="222"/>
      <c r="CX82" s="222"/>
      <c r="CY82" s="222"/>
      <c r="CZ82" s="222"/>
      <c r="DA82" s="222"/>
    </row>
    <row r="83" spans="1:105" s="34" customFormat="1" ht="15" customHeight="1">
      <c r="A83" s="216"/>
      <c r="B83" s="216"/>
      <c r="C83" s="216"/>
      <c r="D83" s="216"/>
      <c r="E83" s="216"/>
      <c r="F83" s="216"/>
      <c r="G83" s="216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0"/>
      <c r="AO83" s="310"/>
      <c r="AP83" s="310"/>
      <c r="AQ83" s="310"/>
      <c r="AR83" s="310"/>
      <c r="AS83" s="310"/>
      <c r="AT83" s="310"/>
      <c r="AU83" s="310"/>
      <c r="AV83" s="310"/>
      <c r="AW83" s="310"/>
      <c r="AX83" s="310"/>
      <c r="AY83" s="310"/>
      <c r="AZ83" s="310"/>
      <c r="BA83" s="310"/>
      <c r="BB83" s="310"/>
      <c r="BC83" s="310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217"/>
      <c r="CR83" s="217"/>
      <c r="CS83" s="217"/>
      <c r="CT83" s="217"/>
      <c r="CU83" s="217"/>
      <c r="CV83" s="217"/>
      <c r="CW83" s="217"/>
      <c r="CX83" s="217"/>
      <c r="CY83" s="217"/>
      <c r="CZ83" s="217"/>
      <c r="DA83" s="217"/>
    </row>
    <row r="84" spans="1:105" s="34" customFormat="1" ht="15" customHeight="1">
      <c r="A84" s="216"/>
      <c r="B84" s="216"/>
      <c r="C84" s="216"/>
      <c r="D84" s="216"/>
      <c r="E84" s="216"/>
      <c r="F84" s="216"/>
      <c r="G84" s="216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0"/>
      <c r="AU84" s="310"/>
      <c r="AV84" s="310"/>
      <c r="AW84" s="310"/>
      <c r="AX84" s="310"/>
      <c r="AY84" s="310"/>
      <c r="AZ84" s="310"/>
      <c r="BA84" s="310"/>
      <c r="BB84" s="310"/>
      <c r="BC84" s="310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7"/>
      <c r="DA84" s="217"/>
    </row>
    <row r="85" spans="1:105" s="34" customFormat="1" ht="15" customHeight="1">
      <c r="A85" s="216"/>
      <c r="B85" s="216"/>
      <c r="C85" s="216"/>
      <c r="D85" s="216"/>
      <c r="E85" s="216"/>
      <c r="F85" s="216"/>
      <c r="G85" s="216"/>
      <c r="H85" s="311" t="s">
        <v>96</v>
      </c>
      <c r="I85" s="311"/>
      <c r="J85" s="311"/>
      <c r="K85" s="311"/>
      <c r="L85" s="311"/>
      <c r="M85" s="311"/>
      <c r="N85" s="311"/>
      <c r="O85" s="311"/>
      <c r="P85" s="311"/>
      <c r="Q85" s="311"/>
      <c r="R85" s="311"/>
      <c r="S85" s="311"/>
      <c r="T85" s="311"/>
      <c r="U85" s="311"/>
      <c r="V85" s="311"/>
      <c r="W85" s="311"/>
      <c r="X85" s="311"/>
      <c r="Y85" s="311"/>
      <c r="Z85" s="311"/>
      <c r="AA85" s="311"/>
      <c r="AB85" s="311"/>
      <c r="AC85" s="311"/>
      <c r="AD85" s="311"/>
      <c r="AE85" s="311"/>
      <c r="AF85" s="311"/>
      <c r="AG85" s="311"/>
      <c r="AH85" s="311"/>
      <c r="AI85" s="311"/>
      <c r="AJ85" s="311"/>
      <c r="AK85" s="311"/>
      <c r="AL85" s="311"/>
      <c r="AM85" s="311"/>
      <c r="AN85" s="311"/>
      <c r="AO85" s="311"/>
      <c r="AP85" s="311"/>
      <c r="AQ85" s="311"/>
      <c r="AR85" s="311"/>
      <c r="AS85" s="311"/>
      <c r="AT85" s="311"/>
      <c r="AU85" s="311"/>
      <c r="AV85" s="311"/>
      <c r="AW85" s="311"/>
      <c r="AX85" s="311"/>
      <c r="AY85" s="311"/>
      <c r="AZ85" s="311"/>
      <c r="BA85" s="311"/>
      <c r="BB85" s="311"/>
      <c r="BC85" s="312"/>
      <c r="BD85" s="217" t="s">
        <v>92</v>
      </c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 t="s">
        <v>92</v>
      </c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  <c r="CR85" s="217"/>
      <c r="CS85" s="217"/>
      <c r="CT85" s="217"/>
      <c r="CU85" s="217"/>
      <c r="CV85" s="217"/>
      <c r="CW85" s="217"/>
      <c r="CX85" s="217"/>
      <c r="CY85" s="217"/>
      <c r="CZ85" s="217"/>
      <c r="DA85" s="217"/>
    </row>
    <row r="87" spans="1:105" s="30" customFormat="1" ht="14.25">
      <c r="A87" s="218" t="s">
        <v>128</v>
      </c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218"/>
      <c r="AL87" s="218"/>
      <c r="AM87" s="218"/>
      <c r="AN87" s="218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18"/>
      <c r="BC87" s="218"/>
      <c r="BD87" s="218"/>
      <c r="BE87" s="218"/>
      <c r="BF87" s="218"/>
      <c r="BG87" s="218"/>
      <c r="BH87" s="218"/>
      <c r="BI87" s="218"/>
      <c r="BJ87" s="218"/>
      <c r="BK87" s="218"/>
      <c r="BL87" s="218"/>
      <c r="BM87" s="218"/>
      <c r="BN87" s="218"/>
      <c r="BO87" s="218"/>
      <c r="BP87" s="218"/>
      <c r="BQ87" s="218"/>
      <c r="BR87" s="218"/>
      <c r="BS87" s="218"/>
      <c r="BT87" s="218"/>
      <c r="BU87" s="218"/>
      <c r="BV87" s="218"/>
      <c r="BW87" s="218"/>
      <c r="BX87" s="218"/>
      <c r="BY87" s="218"/>
      <c r="BZ87" s="218"/>
      <c r="CA87" s="218"/>
      <c r="CB87" s="218"/>
      <c r="CC87" s="218"/>
      <c r="CD87" s="218"/>
      <c r="CE87" s="218"/>
      <c r="CF87" s="218"/>
      <c r="CG87" s="218"/>
      <c r="CH87" s="218"/>
      <c r="CI87" s="218"/>
      <c r="CJ87" s="218"/>
      <c r="CK87" s="218"/>
      <c r="CL87" s="218"/>
      <c r="CM87" s="218"/>
      <c r="CN87" s="218"/>
      <c r="CO87" s="218"/>
      <c r="CP87" s="218"/>
      <c r="CQ87" s="218"/>
      <c r="CR87" s="218"/>
      <c r="CS87" s="218"/>
      <c r="CT87" s="218"/>
      <c r="CU87" s="218"/>
      <c r="CV87" s="218"/>
      <c r="CW87" s="218"/>
      <c r="CX87" s="218"/>
      <c r="CY87" s="218"/>
      <c r="CZ87" s="218"/>
      <c r="DA87" s="218"/>
    </row>
    <row r="88" ht="6" customHeight="1"/>
    <row r="89" spans="1:105" s="30" customFormat="1" ht="14.25">
      <c r="A89" s="30" t="s">
        <v>93</v>
      </c>
      <c r="X89" s="324"/>
      <c r="Y89" s="324"/>
      <c r="Z89" s="324"/>
      <c r="AA89" s="324"/>
      <c r="AB89" s="324"/>
      <c r="AC89" s="324"/>
      <c r="AD89" s="324"/>
      <c r="AE89" s="324"/>
      <c r="AF89" s="324"/>
      <c r="AG89" s="324"/>
      <c r="AH89" s="324"/>
      <c r="AI89" s="324"/>
      <c r="AJ89" s="324"/>
      <c r="AK89" s="324"/>
      <c r="AL89" s="324"/>
      <c r="AM89" s="324"/>
      <c r="AN89" s="324"/>
      <c r="AO89" s="324"/>
      <c r="AP89" s="324"/>
      <c r="AQ89" s="324"/>
      <c r="AR89" s="324"/>
      <c r="AS89" s="324"/>
      <c r="AT89" s="324"/>
      <c r="AU89" s="324"/>
      <c r="AV89" s="324"/>
      <c r="AW89" s="324"/>
      <c r="AX89" s="324"/>
      <c r="AY89" s="324"/>
      <c r="AZ89" s="324"/>
      <c r="BA89" s="324"/>
      <c r="BB89" s="324"/>
      <c r="BC89" s="324"/>
      <c r="BD89" s="324"/>
      <c r="BE89" s="324"/>
      <c r="BF89" s="324"/>
      <c r="BG89" s="324"/>
      <c r="BH89" s="324"/>
      <c r="BI89" s="324"/>
      <c r="BJ89" s="324"/>
      <c r="BK89" s="324"/>
      <c r="BL89" s="324"/>
      <c r="BM89" s="324"/>
      <c r="BN89" s="324"/>
      <c r="BO89" s="324"/>
      <c r="BP89" s="324"/>
      <c r="BQ89" s="324"/>
      <c r="BR89" s="324"/>
      <c r="BS89" s="324"/>
      <c r="BT89" s="324"/>
      <c r="BU89" s="324"/>
      <c r="BV89" s="324"/>
      <c r="BW89" s="324"/>
      <c r="BX89" s="324"/>
      <c r="BY89" s="324"/>
      <c r="BZ89" s="324"/>
      <c r="CA89" s="324"/>
      <c r="CB89" s="324"/>
      <c r="CC89" s="324"/>
      <c r="CD89" s="324"/>
      <c r="CE89" s="324"/>
      <c r="CF89" s="324"/>
      <c r="CG89" s="324"/>
      <c r="CH89" s="324"/>
      <c r="CI89" s="324"/>
      <c r="CJ89" s="324"/>
      <c r="CK89" s="324"/>
      <c r="CL89" s="324"/>
      <c r="CM89" s="324"/>
      <c r="CN89" s="324"/>
      <c r="CO89" s="324"/>
      <c r="CP89" s="324"/>
      <c r="CQ89" s="324"/>
      <c r="CR89" s="324"/>
      <c r="CS89" s="324"/>
      <c r="CT89" s="324"/>
      <c r="CU89" s="324"/>
      <c r="CV89" s="324"/>
      <c r="CW89" s="324"/>
      <c r="CX89" s="324"/>
      <c r="CY89" s="324"/>
      <c r="CZ89" s="324"/>
      <c r="DA89" s="324"/>
    </row>
    <row r="90" spans="24:105" s="30" customFormat="1" ht="6" customHeight="1"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</row>
    <row r="91" spans="1:105" s="30" customFormat="1" ht="14.25">
      <c r="A91" s="294" t="s">
        <v>94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294"/>
      <c r="AH91" s="294"/>
      <c r="AI91" s="294"/>
      <c r="AJ91" s="294"/>
      <c r="AK91" s="294"/>
      <c r="AL91" s="294"/>
      <c r="AM91" s="294"/>
      <c r="AN91" s="294"/>
      <c r="AO91" s="294"/>
      <c r="AP91" s="301"/>
      <c r="AQ91" s="301"/>
      <c r="AR91" s="301"/>
      <c r="AS91" s="301"/>
      <c r="AT91" s="301"/>
      <c r="AU91" s="301"/>
      <c r="AV91" s="301"/>
      <c r="AW91" s="301"/>
      <c r="AX91" s="301"/>
      <c r="AY91" s="301"/>
      <c r="AZ91" s="301"/>
      <c r="BA91" s="301"/>
      <c r="BB91" s="301"/>
      <c r="BC91" s="301"/>
      <c r="BD91" s="301"/>
      <c r="BE91" s="301"/>
      <c r="BF91" s="301"/>
      <c r="BG91" s="301"/>
      <c r="BH91" s="301"/>
      <c r="BI91" s="301"/>
      <c r="BJ91" s="301"/>
      <c r="BK91" s="301"/>
      <c r="BL91" s="301"/>
      <c r="BM91" s="301"/>
      <c r="BN91" s="301"/>
      <c r="BO91" s="301"/>
      <c r="BP91" s="301"/>
      <c r="BQ91" s="301"/>
      <c r="BR91" s="301"/>
      <c r="BS91" s="301"/>
      <c r="BT91" s="301"/>
      <c r="BU91" s="301"/>
      <c r="BV91" s="301"/>
      <c r="BW91" s="301"/>
      <c r="BX91" s="301"/>
      <c r="BY91" s="301"/>
      <c r="BZ91" s="301"/>
      <c r="CA91" s="301"/>
      <c r="CB91" s="301"/>
      <c r="CC91" s="301"/>
      <c r="CD91" s="301"/>
      <c r="CE91" s="301"/>
      <c r="CF91" s="301"/>
      <c r="CG91" s="301"/>
      <c r="CH91" s="301"/>
      <c r="CI91" s="301"/>
      <c r="CJ91" s="301"/>
      <c r="CK91" s="301"/>
      <c r="CL91" s="301"/>
      <c r="CM91" s="301"/>
      <c r="CN91" s="301"/>
      <c r="CO91" s="301"/>
      <c r="CP91" s="301"/>
      <c r="CQ91" s="301"/>
      <c r="CR91" s="301"/>
      <c r="CS91" s="301"/>
      <c r="CT91" s="301"/>
      <c r="CU91" s="301"/>
      <c r="CV91" s="301"/>
      <c r="CW91" s="301"/>
      <c r="CX91" s="301"/>
      <c r="CY91" s="301"/>
      <c r="CZ91" s="301"/>
      <c r="DA91" s="301"/>
    </row>
    <row r="92" ht="10.5" customHeight="1"/>
    <row r="93" spans="1:105" s="30" customFormat="1" ht="14.25">
      <c r="A93" s="218" t="s">
        <v>129</v>
      </c>
      <c r="B93" s="218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218"/>
      <c r="AL93" s="218"/>
      <c r="AM93" s="218"/>
      <c r="AN93" s="218"/>
      <c r="AO93" s="218"/>
      <c r="AP93" s="218"/>
      <c r="AQ93" s="218"/>
      <c r="AR93" s="218"/>
      <c r="AS93" s="218"/>
      <c r="AT93" s="218"/>
      <c r="AU93" s="218"/>
      <c r="AV93" s="218"/>
      <c r="AW93" s="218"/>
      <c r="AX93" s="218"/>
      <c r="AY93" s="218"/>
      <c r="AZ93" s="218"/>
      <c r="BA93" s="218"/>
      <c r="BB93" s="218"/>
      <c r="BC93" s="218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  <c r="BZ93" s="218"/>
      <c r="CA93" s="218"/>
      <c r="CB93" s="218"/>
      <c r="CC93" s="218"/>
      <c r="CD93" s="218"/>
      <c r="CE93" s="218"/>
      <c r="CF93" s="218"/>
      <c r="CG93" s="218"/>
      <c r="CH93" s="218"/>
      <c r="CI93" s="218"/>
      <c r="CJ93" s="218"/>
      <c r="CK93" s="218"/>
      <c r="CL93" s="218"/>
      <c r="CM93" s="218"/>
      <c r="CN93" s="218"/>
      <c r="CO93" s="218"/>
      <c r="CP93" s="218"/>
      <c r="CQ93" s="218"/>
      <c r="CR93" s="218"/>
      <c r="CS93" s="218"/>
      <c r="CT93" s="218"/>
      <c r="CU93" s="218"/>
      <c r="CV93" s="218"/>
      <c r="CW93" s="218"/>
      <c r="CX93" s="218"/>
      <c r="CY93" s="218"/>
      <c r="CZ93" s="218"/>
      <c r="DA93" s="218"/>
    </row>
    <row r="94" ht="10.5" customHeight="1"/>
    <row r="95" spans="1:105" s="32" customFormat="1" ht="45" customHeight="1">
      <c r="A95" s="318" t="s">
        <v>95</v>
      </c>
      <c r="B95" s="319"/>
      <c r="C95" s="319"/>
      <c r="D95" s="319"/>
      <c r="E95" s="319"/>
      <c r="F95" s="319"/>
      <c r="G95" s="320"/>
      <c r="H95" s="318" t="s">
        <v>42</v>
      </c>
      <c r="I95" s="319"/>
      <c r="J95" s="319"/>
      <c r="K95" s="319"/>
      <c r="L95" s="319"/>
      <c r="M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  <c r="X95" s="319"/>
      <c r="Y95" s="319"/>
      <c r="Z95" s="319"/>
      <c r="AA95" s="319"/>
      <c r="AB95" s="319"/>
      <c r="AC95" s="319"/>
      <c r="AD95" s="319"/>
      <c r="AE95" s="319"/>
      <c r="AF95" s="319"/>
      <c r="AG95" s="319"/>
      <c r="AH95" s="319"/>
      <c r="AI95" s="319"/>
      <c r="AJ95" s="319"/>
      <c r="AK95" s="319"/>
      <c r="AL95" s="319"/>
      <c r="AM95" s="319"/>
      <c r="AN95" s="319"/>
      <c r="AO95" s="320"/>
      <c r="AP95" s="318" t="s">
        <v>55</v>
      </c>
      <c r="AQ95" s="319"/>
      <c r="AR95" s="319"/>
      <c r="AS95" s="319"/>
      <c r="AT95" s="319"/>
      <c r="AU95" s="319"/>
      <c r="AV95" s="319"/>
      <c r="AW95" s="319"/>
      <c r="AX95" s="319"/>
      <c r="AY95" s="319"/>
      <c r="AZ95" s="319"/>
      <c r="BA95" s="319"/>
      <c r="BB95" s="319"/>
      <c r="BC95" s="319"/>
      <c r="BD95" s="319"/>
      <c r="BE95" s="320"/>
      <c r="BF95" s="318" t="s">
        <v>56</v>
      </c>
      <c r="BG95" s="319"/>
      <c r="BH95" s="319"/>
      <c r="BI95" s="319"/>
      <c r="BJ95" s="319"/>
      <c r="BK95" s="319"/>
      <c r="BL95" s="319"/>
      <c r="BM95" s="319"/>
      <c r="BN95" s="319"/>
      <c r="BO95" s="319"/>
      <c r="BP95" s="319"/>
      <c r="BQ95" s="319"/>
      <c r="BR95" s="319"/>
      <c r="BS95" s="319"/>
      <c r="BT95" s="319"/>
      <c r="BU95" s="320"/>
      <c r="BV95" s="318" t="s">
        <v>57</v>
      </c>
      <c r="BW95" s="319"/>
      <c r="BX95" s="319"/>
      <c r="BY95" s="319"/>
      <c r="BZ95" s="319"/>
      <c r="CA95" s="319"/>
      <c r="CB95" s="319"/>
      <c r="CC95" s="319"/>
      <c r="CD95" s="319"/>
      <c r="CE95" s="319"/>
      <c r="CF95" s="319"/>
      <c r="CG95" s="319"/>
      <c r="CH95" s="319"/>
      <c r="CI95" s="319"/>
      <c r="CJ95" s="319"/>
      <c r="CK95" s="320"/>
      <c r="CL95" s="318" t="s">
        <v>101</v>
      </c>
      <c r="CM95" s="319"/>
      <c r="CN95" s="319"/>
      <c r="CO95" s="319"/>
      <c r="CP95" s="319"/>
      <c r="CQ95" s="319"/>
      <c r="CR95" s="319"/>
      <c r="CS95" s="319"/>
      <c r="CT95" s="319"/>
      <c r="CU95" s="319"/>
      <c r="CV95" s="319"/>
      <c r="CW95" s="319"/>
      <c r="CX95" s="319"/>
      <c r="CY95" s="319"/>
      <c r="CZ95" s="319"/>
      <c r="DA95" s="320"/>
    </row>
    <row r="96" spans="1:105" s="33" customFormat="1" ht="12.75">
      <c r="A96" s="222">
        <v>1</v>
      </c>
      <c r="B96" s="222"/>
      <c r="C96" s="222"/>
      <c r="D96" s="222"/>
      <c r="E96" s="222"/>
      <c r="F96" s="222"/>
      <c r="G96" s="222"/>
      <c r="H96" s="222">
        <v>2</v>
      </c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>
        <v>3</v>
      </c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>
        <v>4</v>
      </c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>
        <v>5</v>
      </c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>
        <v>6</v>
      </c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  <c r="CW96" s="222"/>
      <c r="CX96" s="222"/>
      <c r="CY96" s="222"/>
      <c r="CZ96" s="222"/>
      <c r="DA96" s="222"/>
    </row>
    <row r="97" spans="1:105" s="34" customFormat="1" ht="15" customHeight="1">
      <c r="A97" s="216"/>
      <c r="B97" s="216"/>
      <c r="C97" s="216"/>
      <c r="D97" s="216"/>
      <c r="E97" s="216"/>
      <c r="F97" s="216"/>
      <c r="G97" s="216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0"/>
      <c r="AN97" s="310"/>
      <c r="AO97" s="310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  <c r="CR97" s="217"/>
      <c r="CS97" s="217"/>
      <c r="CT97" s="217"/>
      <c r="CU97" s="217"/>
      <c r="CV97" s="217"/>
      <c r="CW97" s="217"/>
      <c r="CX97" s="217"/>
      <c r="CY97" s="217"/>
      <c r="CZ97" s="217"/>
      <c r="DA97" s="217"/>
    </row>
    <row r="98" spans="1:105" s="34" customFormat="1" ht="15" customHeight="1">
      <c r="A98" s="216"/>
      <c r="B98" s="216"/>
      <c r="C98" s="216"/>
      <c r="D98" s="216"/>
      <c r="E98" s="216"/>
      <c r="F98" s="216"/>
      <c r="G98" s="216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  <c r="CR98" s="217"/>
      <c r="CS98" s="217"/>
      <c r="CT98" s="217"/>
      <c r="CU98" s="217"/>
      <c r="CV98" s="217"/>
      <c r="CW98" s="217"/>
      <c r="CX98" s="217"/>
      <c r="CY98" s="217"/>
      <c r="CZ98" s="217"/>
      <c r="DA98" s="217"/>
    </row>
    <row r="99" spans="1:105" s="34" customFormat="1" ht="15" customHeight="1">
      <c r="A99" s="216"/>
      <c r="B99" s="216"/>
      <c r="C99" s="216"/>
      <c r="D99" s="216"/>
      <c r="E99" s="216"/>
      <c r="F99" s="216"/>
      <c r="G99" s="216"/>
      <c r="H99" s="321" t="s">
        <v>130</v>
      </c>
      <c r="I99" s="322"/>
      <c r="J99" s="322"/>
      <c r="K99" s="322"/>
      <c r="L99" s="322"/>
      <c r="M99" s="322"/>
      <c r="N99" s="322"/>
      <c r="O99" s="322"/>
      <c r="P99" s="322"/>
      <c r="Q99" s="322"/>
      <c r="R99" s="322"/>
      <c r="S99" s="322"/>
      <c r="T99" s="322"/>
      <c r="U99" s="322"/>
      <c r="V99" s="322"/>
      <c r="W99" s="322"/>
      <c r="X99" s="322"/>
      <c r="Y99" s="322"/>
      <c r="Z99" s="322"/>
      <c r="AA99" s="322"/>
      <c r="AB99" s="322"/>
      <c r="AC99" s="322"/>
      <c r="AD99" s="322"/>
      <c r="AE99" s="322"/>
      <c r="AF99" s="322"/>
      <c r="AG99" s="322"/>
      <c r="AH99" s="322"/>
      <c r="AI99" s="322"/>
      <c r="AJ99" s="322"/>
      <c r="AK99" s="322"/>
      <c r="AL99" s="322"/>
      <c r="AM99" s="322"/>
      <c r="AN99" s="322"/>
      <c r="AO99" s="323"/>
      <c r="AP99" s="217" t="s">
        <v>92</v>
      </c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 t="s">
        <v>92</v>
      </c>
      <c r="BG99" s="217"/>
      <c r="BH99" s="217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 t="s">
        <v>92</v>
      </c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17"/>
      <c r="CR99" s="217"/>
      <c r="CS99" s="217"/>
      <c r="CT99" s="217"/>
      <c r="CU99" s="217"/>
      <c r="CV99" s="217"/>
      <c r="CW99" s="217"/>
      <c r="CX99" s="217"/>
      <c r="CY99" s="217"/>
      <c r="CZ99" s="217"/>
      <c r="DA99" s="217"/>
    </row>
    <row r="100" ht="10.5" customHeight="1"/>
    <row r="101" spans="1:105" s="30" customFormat="1" ht="14.25">
      <c r="A101" s="218" t="s">
        <v>131</v>
      </c>
      <c r="B101" s="218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218"/>
      <c r="AL101" s="218"/>
      <c r="AM101" s="218"/>
      <c r="AN101" s="218"/>
      <c r="AO101" s="218"/>
      <c r="AP101" s="218"/>
      <c r="AQ101" s="218"/>
      <c r="AR101" s="218"/>
      <c r="AS101" s="218"/>
      <c r="AT101" s="218"/>
      <c r="AU101" s="218"/>
      <c r="AV101" s="218"/>
      <c r="AW101" s="218"/>
      <c r="AX101" s="218"/>
      <c r="AY101" s="218"/>
      <c r="AZ101" s="218"/>
      <c r="BA101" s="218"/>
      <c r="BB101" s="218"/>
      <c r="BC101" s="218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  <c r="BZ101" s="218"/>
      <c r="CA101" s="218"/>
      <c r="CB101" s="218"/>
      <c r="CC101" s="218"/>
      <c r="CD101" s="218"/>
      <c r="CE101" s="218"/>
      <c r="CF101" s="218"/>
      <c r="CG101" s="218"/>
      <c r="CH101" s="218"/>
      <c r="CI101" s="218"/>
      <c r="CJ101" s="218"/>
      <c r="CK101" s="218"/>
      <c r="CL101" s="218"/>
      <c r="CM101" s="218"/>
      <c r="CN101" s="218"/>
      <c r="CO101" s="218"/>
      <c r="CP101" s="218"/>
      <c r="CQ101" s="218"/>
      <c r="CR101" s="218"/>
      <c r="CS101" s="218"/>
      <c r="CT101" s="218"/>
      <c r="CU101" s="218"/>
      <c r="CV101" s="218"/>
      <c r="CW101" s="218"/>
      <c r="CX101" s="218"/>
      <c r="CY101" s="218"/>
      <c r="CZ101" s="218"/>
      <c r="DA101" s="218"/>
    </row>
    <row r="102" ht="10.5" customHeight="1"/>
    <row r="103" spans="1:105" s="32" customFormat="1" ht="45" customHeight="1">
      <c r="A103" s="219" t="s">
        <v>95</v>
      </c>
      <c r="B103" s="220"/>
      <c r="C103" s="220"/>
      <c r="D103" s="220"/>
      <c r="E103" s="220"/>
      <c r="F103" s="220"/>
      <c r="G103" s="221"/>
      <c r="H103" s="219" t="s">
        <v>42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1"/>
      <c r="BD103" s="219" t="s">
        <v>132</v>
      </c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20"/>
      <c r="BS103" s="221"/>
      <c r="BT103" s="219" t="s">
        <v>133</v>
      </c>
      <c r="BU103" s="220"/>
      <c r="BV103" s="220"/>
      <c r="BW103" s="220"/>
      <c r="BX103" s="220"/>
      <c r="BY103" s="220"/>
      <c r="BZ103" s="220"/>
      <c r="CA103" s="220"/>
      <c r="CB103" s="220"/>
      <c r="CC103" s="220"/>
      <c r="CD103" s="220"/>
      <c r="CE103" s="220"/>
      <c r="CF103" s="220"/>
      <c r="CG103" s="220"/>
      <c r="CH103" s="220"/>
      <c r="CI103" s="221"/>
      <c r="CJ103" s="219" t="s">
        <v>134</v>
      </c>
      <c r="CK103" s="220"/>
      <c r="CL103" s="220"/>
      <c r="CM103" s="220"/>
      <c r="CN103" s="220"/>
      <c r="CO103" s="220"/>
      <c r="CP103" s="220"/>
      <c r="CQ103" s="220"/>
      <c r="CR103" s="220"/>
      <c r="CS103" s="220"/>
      <c r="CT103" s="220"/>
      <c r="CU103" s="220"/>
      <c r="CV103" s="220"/>
      <c r="CW103" s="220"/>
      <c r="CX103" s="220"/>
      <c r="CY103" s="220"/>
      <c r="CZ103" s="220"/>
      <c r="DA103" s="221"/>
    </row>
    <row r="104" spans="1:105" s="33" customFormat="1" ht="12.75">
      <c r="A104" s="222">
        <v>1</v>
      </c>
      <c r="B104" s="222"/>
      <c r="C104" s="222"/>
      <c r="D104" s="222"/>
      <c r="E104" s="222"/>
      <c r="F104" s="222"/>
      <c r="G104" s="222"/>
      <c r="H104" s="222">
        <v>2</v>
      </c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>
        <v>3</v>
      </c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>
        <v>4</v>
      </c>
      <c r="BU104" s="222"/>
      <c r="BV104" s="222"/>
      <c r="BW104" s="222"/>
      <c r="BX104" s="222"/>
      <c r="BY104" s="222"/>
      <c r="BZ104" s="222"/>
      <c r="CA104" s="222"/>
      <c r="CB104" s="222"/>
      <c r="CC104" s="222"/>
      <c r="CD104" s="222"/>
      <c r="CE104" s="222"/>
      <c r="CF104" s="222"/>
      <c r="CG104" s="222"/>
      <c r="CH104" s="222"/>
      <c r="CI104" s="222"/>
      <c r="CJ104" s="222">
        <v>5</v>
      </c>
      <c r="CK104" s="222"/>
      <c r="CL104" s="222"/>
      <c r="CM104" s="222"/>
      <c r="CN104" s="222"/>
      <c r="CO104" s="222"/>
      <c r="CP104" s="222"/>
      <c r="CQ104" s="222"/>
      <c r="CR104" s="222"/>
      <c r="CS104" s="222"/>
      <c r="CT104" s="222"/>
      <c r="CU104" s="222"/>
      <c r="CV104" s="222"/>
      <c r="CW104" s="222"/>
      <c r="CX104" s="222"/>
      <c r="CY104" s="222"/>
      <c r="CZ104" s="222"/>
      <c r="DA104" s="222"/>
    </row>
    <row r="105" spans="1:105" s="34" customFormat="1" ht="15" customHeight="1">
      <c r="A105" s="216"/>
      <c r="B105" s="216"/>
      <c r="C105" s="216"/>
      <c r="D105" s="216"/>
      <c r="E105" s="216"/>
      <c r="F105" s="216"/>
      <c r="G105" s="216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  <c r="X105" s="310"/>
      <c r="Y105" s="310"/>
      <c r="Z105" s="310"/>
      <c r="AA105" s="310"/>
      <c r="AB105" s="310"/>
      <c r="AC105" s="310"/>
      <c r="AD105" s="310"/>
      <c r="AE105" s="310"/>
      <c r="AF105" s="310"/>
      <c r="AG105" s="310"/>
      <c r="AH105" s="310"/>
      <c r="AI105" s="310"/>
      <c r="AJ105" s="310"/>
      <c r="AK105" s="310"/>
      <c r="AL105" s="310"/>
      <c r="AM105" s="310"/>
      <c r="AN105" s="310"/>
      <c r="AO105" s="310"/>
      <c r="AP105" s="310"/>
      <c r="AQ105" s="310"/>
      <c r="AR105" s="310"/>
      <c r="AS105" s="310"/>
      <c r="AT105" s="310"/>
      <c r="AU105" s="310"/>
      <c r="AV105" s="310"/>
      <c r="AW105" s="310"/>
      <c r="AX105" s="310"/>
      <c r="AY105" s="310"/>
      <c r="AZ105" s="310"/>
      <c r="BA105" s="310"/>
      <c r="BB105" s="310"/>
      <c r="BC105" s="310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17"/>
      <c r="CA105" s="217"/>
      <c r="CB105" s="217"/>
      <c r="CC105" s="217"/>
      <c r="CD105" s="217"/>
      <c r="CE105" s="217"/>
      <c r="CF105" s="217"/>
      <c r="CG105" s="217"/>
      <c r="CH105" s="217"/>
      <c r="CI105" s="217"/>
      <c r="CJ105" s="217"/>
      <c r="CK105" s="217"/>
      <c r="CL105" s="217"/>
      <c r="CM105" s="217"/>
      <c r="CN105" s="217"/>
      <c r="CO105" s="217"/>
      <c r="CP105" s="217"/>
      <c r="CQ105" s="217"/>
      <c r="CR105" s="217"/>
      <c r="CS105" s="217"/>
      <c r="CT105" s="217"/>
      <c r="CU105" s="217"/>
      <c r="CV105" s="217"/>
      <c r="CW105" s="217"/>
      <c r="CX105" s="217"/>
      <c r="CY105" s="217"/>
      <c r="CZ105" s="217"/>
      <c r="DA105" s="217"/>
    </row>
    <row r="106" spans="1:105" s="34" customFormat="1" ht="15" customHeight="1">
      <c r="A106" s="216"/>
      <c r="B106" s="216"/>
      <c r="C106" s="216"/>
      <c r="D106" s="216"/>
      <c r="E106" s="216"/>
      <c r="F106" s="216"/>
      <c r="G106" s="216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310"/>
      <c r="AH106" s="310"/>
      <c r="AI106" s="310"/>
      <c r="AJ106" s="310"/>
      <c r="AK106" s="310"/>
      <c r="AL106" s="310"/>
      <c r="AM106" s="310"/>
      <c r="AN106" s="310"/>
      <c r="AO106" s="310"/>
      <c r="AP106" s="310"/>
      <c r="AQ106" s="310"/>
      <c r="AR106" s="310"/>
      <c r="AS106" s="310"/>
      <c r="AT106" s="310"/>
      <c r="AU106" s="310"/>
      <c r="AV106" s="310"/>
      <c r="AW106" s="310"/>
      <c r="AX106" s="310"/>
      <c r="AY106" s="310"/>
      <c r="AZ106" s="310"/>
      <c r="BA106" s="310"/>
      <c r="BB106" s="310"/>
      <c r="BC106" s="310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217"/>
      <c r="CR106" s="217"/>
      <c r="CS106" s="217"/>
      <c r="CT106" s="217"/>
      <c r="CU106" s="217"/>
      <c r="CV106" s="217"/>
      <c r="CW106" s="217"/>
      <c r="CX106" s="217"/>
      <c r="CY106" s="217"/>
      <c r="CZ106" s="217"/>
      <c r="DA106" s="217"/>
    </row>
    <row r="107" spans="1:105" s="34" customFormat="1" ht="15" customHeight="1">
      <c r="A107" s="216"/>
      <c r="B107" s="216"/>
      <c r="C107" s="216"/>
      <c r="D107" s="216"/>
      <c r="E107" s="216"/>
      <c r="F107" s="216"/>
      <c r="G107" s="216"/>
      <c r="H107" s="311" t="s">
        <v>96</v>
      </c>
      <c r="I107" s="311"/>
      <c r="J107" s="311"/>
      <c r="K107" s="311"/>
      <c r="L107" s="311"/>
      <c r="M107" s="311"/>
      <c r="N107" s="311"/>
      <c r="O107" s="311"/>
      <c r="P107" s="311"/>
      <c r="Q107" s="311"/>
      <c r="R107" s="311"/>
      <c r="S107" s="311"/>
      <c r="T107" s="311"/>
      <c r="U107" s="311"/>
      <c r="V107" s="311"/>
      <c r="W107" s="311"/>
      <c r="X107" s="311"/>
      <c r="Y107" s="311"/>
      <c r="Z107" s="311"/>
      <c r="AA107" s="311"/>
      <c r="AB107" s="311"/>
      <c r="AC107" s="311"/>
      <c r="AD107" s="311"/>
      <c r="AE107" s="311"/>
      <c r="AF107" s="311"/>
      <c r="AG107" s="311"/>
      <c r="AH107" s="311"/>
      <c r="AI107" s="311"/>
      <c r="AJ107" s="311"/>
      <c r="AK107" s="311"/>
      <c r="AL107" s="311"/>
      <c r="AM107" s="311"/>
      <c r="AN107" s="311"/>
      <c r="AO107" s="311"/>
      <c r="AP107" s="311"/>
      <c r="AQ107" s="311"/>
      <c r="AR107" s="311"/>
      <c r="AS107" s="311"/>
      <c r="AT107" s="311"/>
      <c r="AU107" s="311"/>
      <c r="AV107" s="311"/>
      <c r="AW107" s="311"/>
      <c r="AX107" s="311"/>
      <c r="AY107" s="311"/>
      <c r="AZ107" s="311"/>
      <c r="BA107" s="311"/>
      <c r="BB107" s="311"/>
      <c r="BC107" s="312"/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17"/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17"/>
      <c r="CK107" s="217"/>
      <c r="CL107" s="217"/>
      <c r="CM107" s="217"/>
      <c r="CN107" s="217"/>
      <c r="CO107" s="217"/>
      <c r="CP107" s="217"/>
      <c r="CQ107" s="217"/>
      <c r="CR107" s="217"/>
      <c r="CS107" s="217"/>
      <c r="CT107" s="217"/>
      <c r="CU107" s="217"/>
      <c r="CV107" s="217"/>
      <c r="CW107" s="217"/>
      <c r="CX107" s="217"/>
      <c r="CY107" s="217"/>
      <c r="CZ107" s="217"/>
      <c r="DA107" s="217"/>
    </row>
    <row r="108" ht="10.5" customHeight="1"/>
    <row r="109" spans="1:105" s="30" customFormat="1" ht="14.25">
      <c r="A109" s="218" t="s">
        <v>135</v>
      </c>
      <c r="B109" s="218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218"/>
      <c r="AL109" s="218"/>
      <c r="AM109" s="218"/>
      <c r="AN109" s="218"/>
      <c r="AO109" s="218"/>
      <c r="AP109" s="218"/>
      <c r="AQ109" s="218"/>
      <c r="AR109" s="218"/>
      <c r="AS109" s="218"/>
      <c r="AT109" s="218"/>
      <c r="AU109" s="218"/>
      <c r="AV109" s="218"/>
      <c r="AW109" s="218"/>
      <c r="AX109" s="218"/>
      <c r="AY109" s="218"/>
      <c r="AZ109" s="218"/>
      <c r="BA109" s="218"/>
      <c r="BB109" s="218"/>
      <c r="BC109" s="218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  <c r="BZ109" s="218"/>
      <c r="CA109" s="218"/>
      <c r="CB109" s="218"/>
      <c r="CC109" s="218"/>
      <c r="CD109" s="218"/>
      <c r="CE109" s="218"/>
      <c r="CF109" s="218"/>
      <c r="CG109" s="218"/>
      <c r="CH109" s="218"/>
      <c r="CI109" s="218"/>
      <c r="CJ109" s="218"/>
      <c r="CK109" s="218"/>
      <c r="CL109" s="218"/>
      <c r="CM109" s="218"/>
      <c r="CN109" s="218"/>
      <c r="CO109" s="218"/>
      <c r="CP109" s="218"/>
      <c r="CQ109" s="218"/>
      <c r="CR109" s="218"/>
      <c r="CS109" s="218"/>
      <c r="CT109" s="218"/>
      <c r="CU109" s="218"/>
      <c r="CV109" s="218"/>
      <c r="CW109" s="218"/>
      <c r="CX109" s="218"/>
      <c r="CY109" s="218"/>
      <c r="CZ109" s="218"/>
      <c r="DA109" s="218"/>
    </row>
    <row r="110" ht="10.5" customHeight="1"/>
    <row r="111" spans="1:105" s="32" customFormat="1" ht="45" customHeight="1">
      <c r="A111" s="318" t="s">
        <v>95</v>
      </c>
      <c r="B111" s="319"/>
      <c r="C111" s="319"/>
      <c r="D111" s="319"/>
      <c r="E111" s="319"/>
      <c r="F111" s="319"/>
      <c r="G111" s="320"/>
      <c r="H111" s="318" t="s">
        <v>4</v>
      </c>
      <c r="I111" s="319"/>
      <c r="J111" s="319"/>
      <c r="K111" s="319"/>
      <c r="L111" s="319"/>
      <c r="M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  <c r="AH111" s="319"/>
      <c r="AI111" s="319"/>
      <c r="AJ111" s="319"/>
      <c r="AK111" s="319"/>
      <c r="AL111" s="319"/>
      <c r="AM111" s="319"/>
      <c r="AN111" s="319"/>
      <c r="AO111" s="320"/>
      <c r="AP111" s="318" t="s">
        <v>58</v>
      </c>
      <c r="AQ111" s="319"/>
      <c r="AR111" s="319"/>
      <c r="AS111" s="319"/>
      <c r="AT111" s="319"/>
      <c r="AU111" s="319"/>
      <c r="AV111" s="319"/>
      <c r="AW111" s="319"/>
      <c r="AX111" s="319"/>
      <c r="AY111" s="319"/>
      <c r="AZ111" s="319"/>
      <c r="BA111" s="319"/>
      <c r="BB111" s="319"/>
      <c r="BC111" s="319"/>
      <c r="BD111" s="319"/>
      <c r="BE111" s="320"/>
      <c r="BF111" s="318" t="s">
        <v>136</v>
      </c>
      <c r="BG111" s="319"/>
      <c r="BH111" s="319"/>
      <c r="BI111" s="319"/>
      <c r="BJ111" s="319"/>
      <c r="BK111" s="319"/>
      <c r="BL111" s="319"/>
      <c r="BM111" s="319"/>
      <c r="BN111" s="319"/>
      <c r="BO111" s="319"/>
      <c r="BP111" s="319"/>
      <c r="BQ111" s="319"/>
      <c r="BR111" s="319"/>
      <c r="BS111" s="319"/>
      <c r="BT111" s="319"/>
      <c r="BU111" s="320"/>
      <c r="BV111" s="318" t="s">
        <v>137</v>
      </c>
      <c r="BW111" s="319"/>
      <c r="BX111" s="319"/>
      <c r="BY111" s="319"/>
      <c r="BZ111" s="319"/>
      <c r="CA111" s="319"/>
      <c r="CB111" s="319"/>
      <c r="CC111" s="319"/>
      <c r="CD111" s="319"/>
      <c r="CE111" s="319"/>
      <c r="CF111" s="319"/>
      <c r="CG111" s="319"/>
      <c r="CH111" s="319"/>
      <c r="CI111" s="319"/>
      <c r="CJ111" s="319"/>
      <c r="CK111" s="320"/>
      <c r="CL111" s="318" t="s">
        <v>138</v>
      </c>
      <c r="CM111" s="319"/>
      <c r="CN111" s="319"/>
      <c r="CO111" s="319"/>
      <c r="CP111" s="319"/>
      <c r="CQ111" s="319"/>
      <c r="CR111" s="319"/>
      <c r="CS111" s="319"/>
      <c r="CT111" s="319"/>
      <c r="CU111" s="319"/>
      <c r="CV111" s="319"/>
      <c r="CW111" s="319"/>
      <c r="CX111" s="319"/>
      <c r="CY111" s="319"/>
      <c r="CZ111" s="319"/>
      <c r="DA111" s="320"/>
    </row>
    <row r="112" spans="1:105" s="33" customFormat="1" ht="12.75">
      <c r="A112" s="222">
        <v>1</v>
      </c>
      <c r="B112" s="222"/>
      <c r="C112" s="222"/>
      <c r="D112" s="222"/>
      <c r="E112" s="222"/>
      <c r="F112" s="222"/>
      <c r="G112" s="222"/>
      <c r="H112" s="222">
        <v>2</v>
      </c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>
        <v>4</v>
      </c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>
        <v>5</v>
      </c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>
        <v>6</v>
      </c>
      <c r="BW112" s="222"/>
      <c r="BX112" s="222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2"/>
      <c r="CI112" s="222"/>
      <c r="CJ112" s="222"/>
      <c r="CK112" s="222"/>
      <c r="CL112" s="222">
        <v>6</v>
      </c>
      <c r="CM112" s="222"/>
      <c r="CN112" s="222"/>
      <c r="CO112" s="222"/>
      <c r="CP112" s="222"/>
      <c r="CQ112" s="222"/>
      <c r="CR112" s="222"/>
      <c r="CS112" s="222"/>
      <c r="CT112" s="222"/>
      <c r="CU112" s="222"/>
      <c r="CV112" s="222"/>
      <c r="CW112" s="222"/>
      <c r="CX112" s="222"/>
      <c r="CY112" s="222"/>
      <c r="CZ112" s="222"/>
      <c r="DA112" s="222"/>
    </row>
    <row r="113" spans="1:105" s="34" customFormat="1" ht="15" customHeight="1">
      <c r="A113" s="216"/>
      <c r="B113" s="216"/>
      <c r="C113" s="216"/>
      <c r="D113" s="216"/>
      <c r="E113" s="216"/>
      <c r="F113" s="216"/>
      <c r="G113" s="216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  <c r="AA113" s="310"/>
      <c r="AB113" s="310"/>
      <c r="AC113" s="310"/>
      <c r="AD113" s="310"/>
      <c r="AE113" s="310"/>
      <c r="AF113" s="310"/>
      <c r="AG113" s="310"/>
      <c r="AH113" s="310"/>
      <c r="AI113" s="310"/>
      <c r="AJ113" s="310"/>
      <c r="AK113" s="310"/>
      <c r="AL113" s="310"/>
      <c r="AM113" s="310"/>
      <c r="AN113" s="310"/>
      <c r="AO113" s="310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17"/>
      <c r="DA113" s="217"/>
    </row>
    <row r="114" spans="1:105" s="34" customFormat="1" ht="15" customHeight="1">
      <c r="A114" s="216"/>
      <c r="B114" s="216"/>
      <c r="C114" s="216"/>
      <c r="D114" s="216"/>
      <c r="E114" s="216"/>
      <c r="F114" s="216"/>
      <c r="G114" s="216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7"/>
    </row>
    <row r="115" spans="1:105" s="34" customFormat="1" ht="15" customHeight="1">
      <c r="A115" s="216"/>
      <c r="B115" s="216"/>
      <c r="C115" s="216"/>
      <c r="D115" s="216"/>
      <c r="E115" s="216"/>
      <c r="F115" s="216"/>
      <c r="G115" s="216"/>
      <c r="H115" s="317" t="s">
        <v>96</v>
      </c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  <c r="U115" s="311"/>
      <c r="V115" s="311"/>
      <c r="W115" s="311"/>
      <c r="X115" s="311"/>
      <c r="Y115" s="311"/>
      <c r="Z115" s="311"/>
      <c r="AA115" s="311"/>
      <c r="AB115" s="311"/>
      <c r="AC115" s="311"/>
      <c r="AD115" s="311"/>
      <c r="AE115" s="311"/>
      <c r="AF115" s="311"/>
      <c r="AG115" s="311"/>
      <c r="AH115" s="311"/>
      <c r="AI115" s="311"/>
      <c r="AJ115" s="311"/>
      <c r="AK115" s="311"/>
      <c r="AL115" s="311"/>
      <c r="AM115" s="311"/>
      <c r="AN115" s="311"/>
      <c r="AO115" s="312"/>
      <c r="AP115" s="217" t="s">
        <v>92</v>
      </c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 t="s">
        <v>92</v>
      </c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7"/>
      <c r="BU115" s="217"/>
      <c r="BV115" s="217" t="s">
        <v>92</v>
      </c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7"/>
      <c r="CL115" s="217"/>
      <c r="CM115" s="217"/>
      <c r="CN115" s="217"/>
      <c r="CO115" s="217"/>
      <c r="CP115" s="217"/>
      <c r="CQ115" s="217"/>
      <c r="CR115" s="217"/>
      <c r="CS115" s="217"/>
      <c r="CT115" s="217"/>
      <c r="CU115" s="217"/>
      <c r="CV115" s="217"/>
      <c r="CW115" s="217"/>
      <c r="CX115" s="217"/>
      <c r="CY115" s="217"/>
      <c r="CZ115" s="217"/>
      <c r="DA115" s="217"/>
    </row>
    <row r="117" spans="1:105" s="30" customFormat="1" ht="14.25">
      <c r="A117" s="218" t="s">
        <v>139</v>
      </c>
      <c r="B117" s="218"/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18"/>
      <c r="BA117" s="218"/>
      <c r="BB117" s="218"/>
      <c r="BC117" s="218"/>
      <c r="BD117" s="218"/>
      <c r="BE117" s="218"/>
      <c r="BF117" s="218"/>
      <c r="BG117" s="218"/>
      <c r="BH117" s="218"/>
      <c r="BI117" s="218"/>
      <c r="BJ117" s="218"/>
      <c r="BK117" s="218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CF117" s="218"/>
      <c r="CG117" s="218"/>
      <c r="CH117" s="218"/>
      <c r="CI117" s="218"/>
      <c r="CJ117" s="218"/>
      <c r="CK117" s="218"/>
      <c r="CL117" s="218"/>
      <c r="CM117" s="218"/>
      <c r="CN117" s="218"/>
      <c r="CO117" s="218"/>
      <c r="CP117" s="218"/>
      <c r="CQ117" s="218"/>
      <c r="CR117" s="218"/>
      <c r="CS117" s="218"/>
      <c r="CT117" s="218"/>
      <c r="CU117" s="218"/>
      <c r="CV117" s="218"/>
      <c r="CW117" s="218"/>
      <c r="CX117" s="218"/>
      <c r="CY117" s="218"/>
      <c r="CZ117" s="218"/>
      <c r="DA117" s="218"/>
    </row>
    <row r="118" ht="10.5" customHeight="1"/>
    <row r="119" spans="1:105" s="32" customFormat="1" ht="45" customHeight="1">
      <c r="A119" s="219" t="s">
        <v>95</v>
      </c>
      <c r="B119" s="220"/>
      <c r="C119" s="220"/>
      <c r="D119" s="220"/>
      <c r="E119" s="220"/>
      <c r="F119" s="220"/>
      <c r="G119" s="221"/>
      <c r="H119" s="219" t="s">
        <v>4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1"/>
      <c r="BD119" s="219" t="s">
        <v>59</v>
      </c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1"/>
      <c r="BT119" s="219" t="s">
        <v>140</v>
      </c>
      <c r="BU119" s="220"/>
      <c r="BV119" s="220"/>
      <c r="BW119" s="220"/>
      <c r="BX119" s="220"/>
      <c r="BY119" s="220"/>
      <c r="BZ119" s="220"/>
      <c r="CA119" s="220"/>
      <c r="CB119" s="220"/>
      <c r="CC119" s="220"/>
      <c r="CD119" s="220"/>
      <c r="CE119" s="220"/>
      <c r="CF119" s="220"/>
      <c r="CG119" s="220"/>
      <c r="CH119" s="220"/>
      <c r="CI119" s="221"/>
      <c r="CJ119" s="219" t="s">
        <v>141</v>
      </c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  <c r="CY119" s="220"/>
      <c r="CZ119" s="220"/>
      <c r="DA119" s="221"/>
    </row>
    <row r="120" spans="1:105" s="33" customFormat="1" ht="12.75">
      <c r="A120" s="222">
        <v>1</v>
      </c>
      <c r="B120" s="222"/>
      <c r="C120" s="222"/>
      <c r="D120" s="222"/>
      <c r="E120" s="222"/>
      <c r="F120" s="222"/>
      <c r="G120" s="222"/>
      <c r="H120" s="222">
        <v>2</v>
      </c>
      <c r="I120" s="222"/>
      <c r="J120" s="222"/>
      <c r="K120" s="222"/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>
        <v>4</v>
      </c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>
        <v>5</v>
      </c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>
        <v>6</v>
      </c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</row>
    <row r="121" spans="1:105" s="34" customFormat="1" ht="15" customHeight="1">
      <c r="A121" s="216"/>
      <c r="B121" s="216"/>
      <c r="C121" s="216"/>
      <c r="D121" s="216"/>
      <c r="E121" s="216"/>
      <c r="F121" s="216"/>
      <c r="G121" s="216"/>
      <c r="H121" s="310"/>
      <c r="I121" s="310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0"/>
      <c r="AF121" s="310"/>
      <c r="AG121" s="310"/>
      <c r="AH121" s="310"/>
      <c r="AI121" s="310"/>
      <c r="AJ121" s="310"/>
      <c r="AK121" s="310"/>
      <c r="AL121" s="310"/>
      <c r="AM121" s="310"/>
      <c r="AN121" s="310"/>
      <c r="AO121" s="310"/>
      <c r="AP121" s="310"/>
      <c r="AQ121" s="310"/>
      <c r="AR121" s="310"/>
      <c r="AS121" s="310"/>
      <c r="AT121" s="310"/>
      <c r="AU121" s="310"/>
      <c r="AV121" s="310"/>
      <c r="AW121" s="310"/>
      <c r="AX121" s="310"/>
      <c r="AY121" s="310"/>
      <c r="AZ121" s="310"/>
      <c r="BA121" s="310"/>
      <c r="BB121" s="310"/>
      <c r="BC121" s="310"/>
      <c r="BD121" s="217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217"/>
      <c r="CR121" s="217"/>
      <c r="CS121" s="217"/>
      <c r="CT121" s="217"/>
      <c r="CU121" s="217"/>
      <c r="CV121" s="217"/>
      <c r="CW121" s="217"/>
      <c r="CX121" s="217"/>
      <c r="CY121" s="217"/>
      <c r="CZ121" s="217"/>
      <c r="DA121" s="217"/>
    </row>
    <row r="122" spans="1:105" s="34" customFormat="1" ht="15" customHeight="1">
      <c r="A122" s="216"/>
      <c r="B122" s="216"/>
      <c r="C122" s="216"/>
      <c r="D122" s="216"/>
      <c r="E122" s="216"/>
      <c r="F122" s="216"/>
      <c r="G122" s="216"/>
      <c r="H122" s="310"/>
      <c r="I122" s="310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0"/>
      <c r="AA122" s="310"/>
      <c r="AB122" s="310"/>
      <c r="AC122" s="310"/>
      <c r="AD122" s="310"/>
      <c r="AE122" s="310"/>
      <c r="AF122" s="310"/>
      <c r="AG122" s="310"/>
      <c r="AH122" s="310"/>
      <c r="AI122" s="310"/>
      <c r="AJ122" s="310"/>
      <c r="AK122" s="310"/>
      <c r="AL122" s="310"/>
      <c r="AM122" s="310"/>
      <c r="AN122" s="310"/>
      <c r="AO122" s="310"/>
      <c r="AP122" s="310"/>
      <c r="AQ122" s="310"/>
      <c r="AR122" s="310"/>
      <c r="AS122" s="310"/>
      <c r="AT122" s="310"/>
      <c r="AU122" s="310"/>
      <c r="AV122" s="310"/>
      <c r="AW122" s="310"/>
      <c r="AX122" s="310"/>
      <c r="AY122" s="310"/>
      <c r="AZ122" s="310"/>
      <c r="BA122" s="310"/>
      <c r="BB122" s="310"/>
      <c r="BC122" s="310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Q122" s="217"/>
      <c r="CR122" s="217"/>
      <c r="CS122" s="217"/>
      <c r="CT122" s="217"/>
      <c r="CU122" s="217"/>
      <c r="CV122" s="217"/>
      <c r="CW122" s="217"/>
      <c r="CX122" s="217"/>
      <c r="CY122" s="217"/>
      <c r="CZ122" s="217"/>
      <c r="DA122" s="217"/>
    </row>
    <row r="123" spans="1:105" s="34" customFormat="1" ht="15" customHeight="1">
      <c r="A123" s="216"/>
      <c r="B123" s="216"/>
      <c r="C123" s="216"/>
      <c r="D123" s="216"/>
      <c r="E123" s="216"/>
      <c r="F123" s="216"/>
      <c r="G123" s="216"/>
      <c r="H123" s="311" t="s">
        <v>96</v>
      </c>
      <c r="I123" s="311"/>
      <c r="J123" s="311"/>
      <c r="K123" s="311"/>
      <c r="L123" s="311"/>
      <c r="M123" s="311"/>
      <c r="N123" s="311"/>
      <c r="O123" s="311"/>
      <c r="P123" s="311"/>
      <c r="Q123" s="311"/>
      <c r="R123" s="311"/>
      <c r="S123" s="311"/>
      <c r="T123" s="311"/>
      <c r="U123" s="311"/>
      <c r="V123" s="311"/>
      <c r="W123" s="311"/>
      <c r="X123" s="311"/>
      <c r="Y123" s="311"/>
      <c r="Z123" s="311"/>
      <c r="AA123" s="311"/>
      <c r="AB123" s="311"/>
      <c r="AC123" s="311"/>
      <c r="AD123" s="311"/>
      <c r="AE123" s="311"/>
      <c r="AF123" s="311"/>
      <c r="AG123" s="311"/>
      <c r="AH123" s="311"/>
      <c r="AI123" s="311"/>
      <c r="AJ123" s="311"/>
      <c r="AK123" s="311"/>
      <c r="AL123" s="311"/>
      <c r="AM123" s="311"/>
      <c r="AN123" s="311"/>
      <c r="AO123" s="311"/>
      <c r="AP123" s="311"/>
      <c r="AQ123" s="311"/>
      <c r="AR123" s="311"/>
      <c r="AS123" s="311"/>
      <c r="AT123" s="311"/>
      <c r="AU123" s="311"/>
      <c r="AV123" s="311"/>
      <c r="AW123" s="311"/>
      <c r="AX123" s="311"/>
      <c r="AY123" s="311"/>
      <c r="AZ123" s="311"/>
      <c r="BA123" s="311"/>
      <c r="BB123" s="311"/>
      <c r="BC123" s="312"/>
      <c r="BD123" s="217" t="s">
        <v>92</v>
      </c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 t="s">
        <v>92</v>
      </c>
      <c r="BU123" s="217"/>
      <c r="BV123" s="217"/>
      <c r="BW123" s="217"/>
      <c r="BX123" s="217"/>
      <c r="BY123" s="217"/>
      <c r="BZ123" s="217"/>
      <c r="CA123" s="217"/>
      <c r="CB123" s="217"/>
      <c r="CC123" s="217"/>
      <c r="CD123" s="217"/>
      <c r="CE123" s="217"/>
      <c r="CF123" s="217"/>
      <c r="CG123" s="217"/>
      <c r="CH123" s="217"/>
      <c r="CI123" s="217"/>
      <c r="CJ123" s="217" t="s">
        <v>92</v>
      </c>
      <c r="CK123" s="217"/>
      <c r="CL123" s="217"/>
      <c r="CM123" s="217"/>
      <c r="CN123" s="217"/>
      <c r="CO123" s="217"/>
      <c r="CP123" s="217"/>
      <c r="CQ123" s="217"/>
      <c r="CR123" s="217"/>
      <c r="CS123" s="217"/>
      <c r="CT123" s="217"/>
      <c r="CU123" s="217"/>
      <c r="CV123" s="217"/>
      <c r="CW123" s="217"/>
      <c r="CX123" s="217"/>
      <c r="CY123" s="217"/>
      <c r="CZ123" s="217"/>
      <c r="DA123" s="217"/>
    </row>
    <row r="125" spans="1:105" s="30" customFormat="1" ht="14.25">
      <c r="A125" s="218" t="s">
        <v>142</v>
      </c>
      <c r="B125" s="218"/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  <c r="AL125" s="218"/>
      <c r="AM125" s="218"/>
      <c r="AN125" s="218"/>
      <c r="AO125" s="218"/>
      <c r="AP125" s="218"/>
      <c r="AQ125" s="218"/>
      <c r="AR125" s="218"/>
      <c r="AS125" s="218"/>
      <c r="AT125" s="218"/>
      <c r="AU125" s="218"/>
      <c r="AV125" s="218"/>
      <c r="AW125" s="218"/>
      <c r="AX125" s="218"/>
      <c r="AY125" s="218"/>
      <c r="AZ125" s="218"/>
      <c r="BA125" s="218"/>
      <c r="BB125" s="218"/>
      <c r="BC125" s="218"/>
      <c r="BD125" s="218"/>
      <c r="BE125" s="218"/>
      <c r="BF125" s="218"/>
      <c r="BG125" s="218"/>
      <c r="BH125" s="218"/>
      <c r="BI125" s="218"/>
      <c r="BJ125" s="218"/>
      <c r="BK125" s="218"/>
      <c r="BL125" s="218"/>
      <c r="BM125" s="218"/>
      <c r="BN125" s="218"/>
      <c r="BO125" s="218"/>
      <c r="BP125" s="218"/>
      <c r="BQ125" s="218"/>
      <c r="BR125" s="218"/>
      <c r="BS125" s="218"/>
      <c r="BT125" s="218"/>
      <c r="BU125" s="218"/>
      <c r="BV125" s="218"/>
      <c r="BW125" s="218"/>
      <c r="BX125" s="218"/>
      <c r="BY125" s="218"/>
      <c r="BZ125" s="218"/>
      <c r="CA125" s="218"/>
      <c r="CB125" s="218"/>
      <c r="CC125" s="218"/>
      <c r="CD125" s="218"/>
      <c r="CE125" s="218"/>
      <c r="CF125" s="218"/>
      <c r="CG125" s="218"/>
      <c r="CH125" s="218"/>
      <c r="CI125" s="218"/>
      <c r="CJ125" s="218"/>
      <c r="CK125" s="218"/>
      <c r="CL125" s="218"/>
      <c r="CM125" s="218"/>
      <c r="CN125" s="218"/>
      <c r="CO125" s="218"/>
      <c r="CP125" s="218"/>
      <c r="CQ125" s="218"/>
      <c r="CR125" s="218"/>
      <c r="CS125" s="218"/>
      <c r="CT125" s="218"/>
      <c r="CU125" s="218"/>
      <c r="CV125" s="218"/>
      <c r="CW125" s="218"/>
      <c r="CX125" s="218"/>
      <c r="CY125" s="218"/>
      <c r="CZ125" s="218"/>
      <c r="DA125" s="218"/>
    </row>
    <row r="126" ht="10.5" customHeight="1"/>
    <row r="127" spans="1:105" s="32" customFormat="1" ht="45" customHeight="1">
      <c r="A127" s="219" t="s">
        <v>95</v>
      </c>
      <c r="B127" s="220"/>
      <c r="C127" s="220"/>
      <c r="D127" s="220"/>
      <c r="E127" s="220"/>
      <c r="F127" s="220"/>
      <c r="G127" s="221"/>
      <c r="H127" s="219" t="s">
        <v>42</v>
      </c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1"/>
      <c r="BD127" s="219" t="s">
        <v>60</v>
      </c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1"/>
      <c r="BT127" s="219" t="s">
        <v>143</v>
      </c>
      <c r="BU127" s="220"/>
      <c r="BV127" s="220"/>
      <c r="BW127" s="220"/>
      <c r="BX127" s="220"/>
      <c r="BY127" s="220"/>
      <c r="BZ127" s="220"/>
      <c r="CA127" s="220"/>
      <c r="CB127" s="220"/>
      <c r="CC127" s="220"/>
      <c r="CD127" s="220"/>
      <c r="CE127" s="220"/>
      <c r="CF127" s="220"/>
      <c r="CG127" s="220"/>
      <c r="CH127" s="220"/>
      <c r="CI127" s="221"/>
      <c r="CJ127" s="219" t="s">
        <v>144</v>
      </c>
      <c r="CK127" s="220"/>
      <c r="CL127" s="220"/>
      <c r="CM127" s="220"/>
      <c r="CN127" s="220"/>
      <c r="CO127" s="220"/>
      <c r="CP127" s="220"/>
      <c r="CQ127" s="220"/>
      <c r="CR127" s="220"/>
      <c r="CS127" s="220"/>
      <c r="CT127" s="220"/>
      <c r="CU127" s="220"/>
      <c r="CV127" s="220"/>
      <c r="CW127" s="220"/>
      <c r="CX127" s="220"/>
      <c r="CY127" s="220"/>
      <c r="CZ127" s="220"/>
      <c r="DA127" s="221"/>
    </row>
    <row r="128" spans="1:105" s="33" customFormat="1" ht="12.75">
      <c r="A128" s="222">
        <v>1</v>
      </c>
      <c r="B128" s="222"/>
      <c r="C128" s="222"/>
      <c r="D128" s="222"/>
      <c r="E128" s="222"/>
      <c r="F128" s="222"/>
      <c r="G128" s="222"/>
      <c r="H128" s="222">
        <v>2</v>
      </c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>
        <v>3</v>
      </c>
      <c r="BE128" s="222"/>
      <c r="BF128" s="222"/>
      <c r="BG128" s="222"/>
      <c r="BH128" s="222"/>
      <c r="BI128" s="222"/>
      <c r="BJ128" s="222"/>
      <c r="BK128" s="222"/>
      <c r="BL128" s="222"/>
      <c r="BM128" s="222"/>
      <c r="BN128" s="222"/>
      <c r="BO128" s="222"/>
      <c r="BP128" s="222"/>
      <c r="BQ128" s="222"/>
      <c r="BR128" s="222"/>
      <c r="BS128" s="222"/>
      <c r="BT128" s="222">
        <v>4</v>
      </c>
      <c r="BU128" s="222"/>
      <c r="BV128" s="222"/>
      <c r="BW128" s="222"/>
      <c r="BX128" s="222"/>
      <c r="BY128" s="222"/>
      <c r="BZ128" s="222"/>
      <c r="CA128" s="222"/>
      <c r="CB128" s="222"/>
      <c r="CC128" s="222"/>
      <c r="CD128" s="222"/>
      <c r="CE128" s="222"/>
      <c r="CF128" s="222"/>
      <c r="CG128" s="222"/>
      <c r="CH128" s="222"/>
      <c r="CI128" s="222"/>
      <c r="CJ128" s="222">
        <v>5</v>
      </c>
      <c r="CK128" s="222"/>
      <c r="CL128" s="222"/>
      <c r="CM128" s="222"/>
      <c r="CN128" s="222"/>
      <c r="CO128" s="222"/>
      <c r="CP128" s="222"/>
      <c r="CQ128" s="222"/>
      <c r="CR128" s="222"/>
      <c r="CS128" s="222"/>
      <c r="CT128" s="222"/>
      <c r="CU128" s="222"/>
      <c r="CV128" s="222"/>
      <c r="CW128" s="222"/>
      <c r="CX128" s="222"/>
      <c r="CY128" s="222"/>
      <c r="CZ128" s="222"/>
      <c r="DA128" s="222"/>
    </row>
    <row r="129" spans="1:105" s="34" customFormat="1" ht="15" customHeight="1">
      <c r="A129" s="216"/>
      <c r="B129" s="216"/>
      <c r="C129" s="216"/>
      <c r="D129" s="216"/>
      <c r="E129" s="216"/>
      <c r="F129" s="216"/>
      <c r="G129" s="216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  <c r="AA129" s="310"/>
      <c r="AB129" s="310"/>
      <c r="AC129" s="310"/>
      <c r="AD129" s="310"/>
      <c r="AE129" s="310"/>
      <c r="AF129" s="310"/>
      <c r="AG129" s="310"/>
      <c r="AH129" s="310"/>
      <c r="AI129" s="310"/>
      <c r="AJ129" s="310"/>
      <c r="AK129" s="310"/>
      <c r="AL129" s="310"/>
      <c r="AM129" s="310"/>
      <c r="AN129" s="310"/>
      <c r="AO129" s="310"/>
      <c r="AP129" s="310"/>
      <c r="AQ129" s="310"/>
      <c r="AR129" s="310"/>
      <c r="AS129" s="310"/>
      <c r="AT129" s="310"/>
      <c r="AU129" s="310"/>
      <c r="AV129" s="310"/>
      <c r="AW129" s="310"/>
      <c r="AX129" s="310"/>
      <c r="AY129" s="310"/>
      <c r="AZ129" s="310"/>
      <c r="BA129" s="310"/>
      <c r="BB129" s="310"/>
      <c r="BC129" s="310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17"/>
      <c r="CA129" s="217"/>
      <c r="CB129" s="217"/>
      <c r="CC129" s="217"/>
      <c r="CD129" s="217"/>
      <c r="CE129" s="217"/>
      <c r="CF129" s="217"/>
      <c r="CG129" s="217"/>
      <c r="CH129" s="217"/>
      <c r="CI129" s="217"/>
      <c r="CJ129" s="217"/>
      <c r="CK129" s="217"/>
      <c r="CL129" s="217"/>
      <c r="CM129" s="217"/>
      <c r="CN129" s="217"/>
      <c r="CO129" s="217"/>
      <c r="CP129" s="217"/>
      <c r="CQ129" s="217"/>
      <c r="CR129" s="217"/>
      <c r="CS129" s="217"/>
      <c r="CT129" s="217"/>
      <c r="CU129" s="217"/>
      <c r="CV129" s="217"/>
      <c r="CW129" s="217"/>
      <c r="CX129" s="217"/>
      <c r="CY129" s="217"/>
      <c r="CZ129" s="217"/>
      <c r="DA129" s="217"/>
    </row>
    <row r="130" spans="1:105" s="34" customFormat="1" ht="15" customHeight="1">
      <c r="A130" s="216"/>
      <c r="B130" s="216"/>
      <c r="C130" s="216"/>
      <c r="D130" s="216"/>
      <c r="E130" s="216"/>
      <c r="F130" s="216"/>
      <c r="G130" s="216"/>
      <c r="H130" s="310"/>
      <c r="I130" s="310"/>
      <c r="J130" s="310"/>
      <c r="K130" s="310"/>
      <c r="L130" s="310"/>
      <c r="M130" s="310"/>
      <c r="N130" s="310"/>
      <c r="O130" s="310"/>
      <c r="P130" s="310"/>
      <c r="Q130" s="310"/>
      <c r="R130" s="310"/>
      <c r="S130" s="310"/>
      <c r="T130" s="310"/>
      <c r="U130" s="310"/>
      <c r="V130" s="310"/>
      <c r="W130" s="310"/>
      <c r="X130" s="310"/>
      <c r="Y130" s="310"/>
      <c r="Z130" s="310"/>
      <c r="AA130" s="310"/>
      <c r="AB130" s="310"/>
      <c r="AC130" s="310"/>
      <c r="AD130" s="310"/>
      <c r="AE130" s="310"/>
      <c r="AF130" s="310"/>
      <c r="AG130" s="310"/>
      <c r="AH130" s="310"/>
      <c r="AI130" s="310"/>
      <c r="AJ130" s="310"/>
      <c r="AK130" s="310"/>
      <c r="AL130" s="310"/>
      <c r="AM130" s="310"/>
      <c r="AN130" s="310"/>
      <c r="AO130" s="310"/>
      <c r="AP130" s="310"/>
      <c r="AQ130" s="310"/>
      <c r="AR130" s="310"/>
      <c r="AS130" s="310"/>
      <c r="AT130" s="310"/>
      <c r="AU130" s="310"/>
      <c r="AV130" s="310"/>
      <c r="AW130" s="310"/>
      <c r="AX130" s="310"/>
      <c r="AY130" s="310"/>
      <c r="AZ130" s="310"/>
      <c r="BA130" s="310"/>
      <c r="BB130" s="310"/>
      <c r="BC130" s="310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17"/>
      <c r="CM130" s="217"/>
      <c r="CN130" s="217"/>
      <c r="CO130" s="217"/>
      <c r="CP130" s="217"/>
      <c r="CQ130" s="217"/>
      <c r="CR130" s="217"/>
      <c r="CS130" s="217"/>
      <c r="CT130" s="217"/>
      <c r="CU130" s="217"/>
      <c r="CV130" s="217"/>
      <c r="CW130" s="217"/>
      <c r="CX130" s="217"/>
      <c r="CY130" s="217"/>
      <c r="CZ130" s="217"/>
      <c r="DA130" s="217"/>
    </row>
    <row r="131" spans="1:105" s="34" customFormat="1" ht="15" customHeight="1">
      <c r="A131" s="216"/>
      <c r="B131" s="216"/>
      <c r="C131" s="216"/>
      <c r="D131" s="216"/>
      <c r="E131" s="216"/>
      <c r="F131" s="216"/>
      <c r="G131" s="216"/>
      <c r="H131" s="311" t="s">
        <v>96</v>
      </c>
      <c r="I131" s="311"/>
      <c r="J131" s="311"/>
      <c r="K131" s="311"/>
      <c r="L131" s="311"/>
      <c r="M131" s="311"/>
      <c r="N131" s="311"/>
      <c r="O131" s="311"/>
      <c r="P131" s="311"/>
      <c r="Q131" s="311"/>
      <c r="R131" s="311"/>
      <c r="S131" s="311"/>
      <c r="T131" s="311"/>
      <c r="U131" s="311"/>
      <c r="V131" s="311"/>
      <c r="W131" s="311"/>
      <c r="X131" s="311"/>
      <c r="Y131" s="311"/>
      <c r="Z131" s="311"/>
      <c r="AA131" s="311"/>
      <c r="AB131" s="311"/>
      <c r="AC131" s="311"/>
      <c r="AD131" s="311"/>
      <c r="AE131" s="311"/>
      <c r="AF131" s="311"/>
      <c r="AG131" s="311"/>
      <c r="AH131" s="311"/>
      <c r="AI131" s="311"/>
      <c r="AJ131" s="311"/>
      <c r="AK131" s="311"/>
      <c r="AL131" s="311"/>
      <c r="AM131" s="311"/>
      <c r="AN131" s="311"/>
      <c r="AO131" s="311"/>
      <c r="AP131" s="311"/>
      <c r="AQ131" s="311"/>
      <c r="AR131" s="311"/>
      <c r="AS131" s="311"/>
      <c r="AT131" s="311"/>
      <c r="AU131" s="311"/>
      <c r="AV131" s="311"/>
      <c r="AW131" s="311"/>
      <c r="AX131" s="311"/>
      <c r="AY131" s="311"/>
      <c r="AZ131" s="311"/>
      <c r="BA131" s="311"/>
      <c r="BB131" s="311"/>
      <c r="BC131" s="312"/>
      <c r="BD131" s="217" t="s">
        <v>92</v>
      </c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 t="s">
        <v>92</v>
      </c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17"/>
      <c r="CL131" s="217"/>
      <c r="CM131" s="217"/>
      <c r="CN131" s="217"/>
      <c r="CO131" s="217"/>
      <c r="CP131" s="217"/>
      <c r="CQ131" s="217"/>
      <c r="CR131" s="217"/>
      <c r="CS131" s="217"/>
      <c r="CT131" s="217"/>
      <c r="CU131" s="217"/>
      <c r="CV131" s="217"/>
      <c r="CW131" s="217"/>
      <c r="CX131" s="217"/>
      <c r="CY131" s="217"/>
      <c r="CZ131" s="217"/>
      <c r="DA131" s="217"/>
    </row>
    <row r="133" spans="1:105" s="30" customFormat="1" ht="14.25">
      <c r="A133" s="218" t="s">
        <v>145</v>
      </c>
      <c r="B133" s="218"/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8"/>
      <c r="AY133" s="218"/>
      <c r="AZ133" s="218"/>
      <c r="BA133" s="218"/>
      <c r="BB133" s="218"/>
      <c r="BC133" s="218"/>
      <c r="BD133" s="218"/>
      <c r="BE133" s="218"/>
      <c r="BF133" s="218"/>
      <c r="BG133" s="218"/>
      <c r="BH133" s="218"/>
      <c r="BI133" s="218"/>
      <c r="BJ133" s="218"/>
      <c r="BK133" s="218"/>
      <c r="BL133" s="218"/>
      <c r="BM133" s="218"/>
      <c r="BN133" s="218"/>
      <c r="BO133" s="218"/>
      <c r="BP133" s="218"/>
      <c r="BQ133" s="218"/>
      <c r="BR133" s="218"/>
      <c r="BS133" s="218"/>
      <c r="BT133" s="218"/>
      <c r="BU133" s="218"/>
      <c r="BV133" s="218"/>
      <c r="BW133" s="218"/>
      <c r="BX133" s="218"/>
      <c r="BY133" s="218"/>
      <c r="BZ133" s="218"/>
      <c r="CA133" s="218"/>
      <c r="CB133" s="218"/>
      <c r="CC133" s="218"/>
      <c r="CD133" s="218"/>
      <c r="CE133" s="218"/>
      <c r="CF133" s="218"/>
      <c r="CG133" s="218"/>
      <c r="CH133" s="218"/>
      <c r="CI133" s="218"/>
      <c r="CJ133" s="218"/>
      <c r="CK133" s="218"/>
      <c r="CL133" s="218"/>
      <c r="CM133" s="218"/>
      <c r="CN133" s="218"/>
      <c r="CO133" s="218"/>
      <c r="CP133" s="218"/>
      <c r="CQ133" s="218"/>
      <c r="CR133" s="218"/>
      <c r="CS133" s="218"/>
      <c r="CT133" s="218"/>
      <c r="CU133" s="218"/>
      <c r="CV133" s="218"/>
      <c r="CW133" s="218"/>
      <c r="CX133" s="218"/>
      <c r="CY133" s="218"/>
      <c r="CZ133" s="218"/>
      <c r="DA133" s="218"/>
    </row>
    <row r="134" ht="10.5" customHeight="1"/>
    <row r="135" spans="1:105" ht="30" customHeight="1">
      <c r="A135" s="219" t="s">
        <v>95</v>
      </c>
      <c r="B135" s="220"/>
      <c r="C135" s="220"/>
      <c r="D135" s="220"/>
      <c r="E135" s="220"/>
      <c r="F135" s="220"/>
      <c r="G135" s="221"/>
      <c r="H135" s="219" t="s">
        <v>42</v>
      </c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1"/>
      <c r="BT135" s="219" t="s">
        <v>61</v>
      </c>
      <c r="BU135" s="220"/>
      <c r="BV135" s="220"/>
      <c r="BW135" s="220"/>
      <c r="BX135" s="220"/>
      <c r="BY135" s="220"/>
      <c r="BZ135" s="220"/>
      <c r="CA135" s="220"/>
      <c r="CB135" s="220"/>
      <c r="CC135" s="220"/>
      <c r="CD135" s="220"/>
      <c r="CE135" s="220"/>
      <c r="CF135" s="220"/>
      <c r="CG135" s="220"/>
      <c r="CH135" s="220"/>
      <c r="CI135" s="221"/>
      <c r="CJ135" s="219" t="s">
        <v>146</v>
      </c>
      <c r="CK135" s="220"/>
      <c r="CL135" s="220"/>
      <c r="CM135" s="220"/>
      <c r="CN135" s="220"/>
      <c r="CO135" s="220"/>
      <c r="CP135" s="220"/>
      <c r="CQ135" s="220"/>
      <c r="CR135" s="220"/>
      <c r="CS135" s="220"/>
      <c r="CT135" s="220"/>
      <c r="CU135" s="220"/>
      <c r="CV135" s="220"/>
      <c r="CW135" s="220"/>
      <c r="CX135" s="220"/>
      <c r="CY135" s="220"/>
      <c r="CZ135" s="220"/>
      <c r="DA135" s="221"/>
    </row>
    <row r="136" spans="1:105" s="28" customFormat="1" ht="12.75">
      <c r="A136" s="222">
        <v>1</v>
      </c>
      <c r="B136" s="222"/>
      <c r="C136" s="222"/>
      <c r="D136" s="222"/>
      <c r="E136" s="222"/>
      <c r="F136" s="222"/>
      <c r="G136" s="222"/>
      <c r="H136" s="222">
        <v>2</v>
      </c>
      <c r="I136" s="222"/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  <c r="BJ136" s="222"/>
      <c r="BK136" s="222"/>
      <c r="BL136" s="222"/>
      <c r="BM136" s="222"/>
      <c r="BN136" s="222"/>
      <c r="BO136" s="222"/>
      <c r="BP136" s="222"/>
      <c r="BQ136" s="222"/>
      <c r="BR136" s="222"/>
      <c r="BS136" s="222"/>
      <c r="BT136" s="222">
        <v>3</v>
      </c>
      <c r="BU136" s="222"/>
      <c r="BV136" s="222"/>
      <c r="BW136" s="222"/>
      <c r="BX136" s="222"/>
      <c r="BY136" s="222"/>
      <c r="BZ136" s="222"/>
      <c r="CA136" s="222"/>
      <c r="CB136" s="222"/>
      <c r="CC136" s="222"/>
      <c r="CD136" s="222"/>
      <c r="CE136" s="222"/>
      <c r="CF136" s="222"/>
      <c r="CG136" s="222"/>
      <c r="CH136" s="222"/>
      <c r="CI136" s="222"/>
      <c r="CJ136" s="222">
        <v>4</v>
      </c>
      <c r="CK136" s="222"/>
      <c r="CL136" s="222"/>
      <c r="CM136" s="222"/>
      <c r="CN136" s="222"/>
      <c r="CO136" s="222"/>
      <c r="CP136" s="222"/>
      <c r="CQ136" s="222"/>
      <c r="CR136" s="222"/>
      <c r="CS136" s="222"/>
      <c r="CT136" s="222"/>
      <c r="CU136" s="222"/>
      <c r="CV136" s="222"/>
      <c r="CW136" s="222"/>
      <c r="CX136" s="222"/>
      <c r="CY136" s="222"/>
      <c r="CZ136" s="222"/>
      <c r="DA136" s="222"/>
    </row>
    <row r="137" spans="1:105" ht="15" customHeight="1">
      <c r="A137" s="216"/>
      <c r="B137" s="216"/>
      <c r="C137" s="216"/>
      <c r="D137" s="216"/>
      <c r="E137" s="216"/>
      <c r="F137" s="216"/>
      <c r="G137" s="216"/>
      <c r="H137" s="213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4"/>
      <c r="T137" s="214"/>
      <c r="U137" s="214"/>
      <c r="V137" s="214"/>
      <c r="W137" s="214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4"/>
      <c r="AH137" s="214"/>
      <c r="AI137" s="214"/>
      <c r="AJ137" s="214"/>
      <c r="AK137" s="214"/>
      <c r="AL137" s="214"/>
      <c r="AM137" s="214"/>
      <c r="AN137" s="214"/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4"/>
      <c r="BA137" s="214"/>
      <c r="BB137" s="214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5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7"/>
      <c r="CM137" s="217"/>
      <c r="CN137" s="217"/>
      <c r="CO137" s="217"/>
      <c r="CP137" s="217"/>
      <c r="CQ137" s="217"/>
      <c r="CR137" s="217"/>
      <c r="CS137" s="217"/>
      <c r="CT137" s="217"/>
      <c r="CU137" s="217"/>
      <c r="CV137" s="217"/>
      <c r="CW137" s="217"/>
      <c r="CX137" s="217"/>
      <c r="CY137" s="217"/>
      <c r="CZ137" s="217"/>
      <c r="DA137" s="217"/>
    </row>
    <row r="138" spans="1:105" ht="15" customHeight="1">
      <c r="A138" s="216"/>
      <c r="B138" s="216"/>
      <c r="C138" s="216"/>
      <c r="D138" s="216"/>
      <c r="E138" s="216"/>
      <c r="F138" s="216"/>
      <c r="G138" s="216"/>
      <c r="H138" s="213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214"/>
      <c r="AI138" s="214"/>
      <c r="AJ138" s="214"/>
      <c r="AK138" s="214"/>
      <c r="AL138" s="214"/>
      <c r="AM138" s="214"/>
      <c r="AN138" s="214"/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14"/>
      <c r="BE138" s="214"/>
      <c r="BF138" s="214"/>
      <c r="BG138" s="214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5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7"/>
      <c r="CM138" s="217"/>
      <c r="CN138" s="217"/>
      <c r="CO138" s="217"/>
      <c r="CP138" s="217"/>
      <c r="CQ138" s="217"/>
      <c r="CR138" s="217"/>
      <c r="CS138" s="217"/>
      <c r="CT138" s="217"/>
      <c r="CU138" s="217"/>
      <c r="CV138" s="217"/>
      <c r="CW138" s="217"/>
      <c r="CX138" s="217"/>
      <c r="CY138" s="217"/>
      <c r="CZ138" s="217"/>
      <c r="DA138" s="217"/>
    </row>
    <row r="139" spans="1:105" ht="15" customHeight="1">
      <c r="A139" s="216"/>
      <c r="B139" s="216"/>
      <c r="C139" s="216"/>
      <c r="D139" s="216"/>
      <c r="E139" s="216"/>
      <c r="F139" s="216"/>
      <c r="G139" s="216"/>
      <c r="H139" s="313" t="s">
        <v>96</v>
      </c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  <c r="AE139" s="314"/>
      <c r="AF139" s="314"/>
      <c r="AG139" s="314"/>
      <c r="AH139" s="314"/>
      <c r="AI139" s="314"/>
      <c r="AJ139" s="314"/>
      <c r="AK139" s="314"/>
      <c r="AL139" s="314"/>
      <c r="AM139" s="314"/>
      <c r="AN139" s="314"/>
      <c r="AO139" s="314"/>
      <c r="AP139" s="314"/>
      <c r="AQ139" s="314"/>
      <c r="AR139" s="314"/>
      <c r="AS139" s="314"/>
      <c r="AT139" s="314"/>
      <c r="AU139" s="314"/>
      <c r="AV139" s="314"/>
      <c r="AW139" s="314"/>
      <c r="AX139" s="314"/>
      <c r="AY139" s="314"/>
      <c r="AZ139" s="314"/>
      <c r="BA139" s="314"/>
      <c r="BB139" s="314"/>
      <c r="BC139" s="314"/>
      <c r="BD139" s="314"/>
      <c r="BE139" s="314"/>
      <c r="BF139" s="314"/>
      <c r="BG139" s="314"/>
      <c r="BH139" s="314"/>
      <c r="BI139" s="314"/>
      <c r="BJ139" s="314"/>
      <c r="BK139" s="314"/>
      <c r="BL139" s="314"/>
      <c r="BM139" s="314"/>
      <c r="BN139" s="314"/>
      <c r="BO139" s="314"/>
      <c r="BP139" s="314"/>
      <c r="BQ139" s="314"/>
      <c r="BR139" s="314"/>
      <c r="BS139" s="315"/>
      <c r="BT139" s="217" t="s">
        <v>92</v>
      </c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7"/>
      <c r="CM139" s="217"/>
      <c r="CN139" s="217"/>
      <c r="CO139" s="217"/>
      <c r="CP139" s="217"/>
      <c r="CQ139" s="217"/>
      <c r="CR139" s="217"/>
      <c r="CS139" s="217"/>
      <c r="CT139" s="217"/>
      <c r="CU139" s="217"/>
      <c r="CV139" s="217"/>
      <c r="CW139" s="217"/>
      <c r="CX139" s="217"/>
      <c r="CY139" s="217"/>
      <c r="CZ139" s="217"/>
      <c r="DA139" s="217"/>
    </row>
    <row r="141" spans="1:105" s="30" customFormat="1" ht="28.5" customHeight="1">
      <c r="A141" s="316" t="s">
        <v>147</v>
      </c>
      <c r="B141" s="316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316"/>
      <c r="Y141" s="316"/>
      <c r="Z141" s="316"/>
      <c r="AA141" s="316"/>
      <c r="AB141" s="316"/>
      <c r="AC141" s="316"/>
      <c r="AD141" s="316"/>
      <c r="AE141" s="316"/>
      <c r="AF141" s="316"/>
      <c r="AG141" s="316"/>
      <c r="AH141" s="316"/>
      <c r="AI141" s="316"/>
      <c r="AJ141" s="316"/>
      <c r="AK141" s="316"/>
      <c r="AL141" s="316"/>
      <c r="AM141" s="316"/>
      <c r="AN141" s="316"/>
      <c r="AO141" s="316"/>
      <c r="AP141" s="316"/>
      <c r="AQ141" s="316"/>
      <c r="AR141" s="316"/>
      <c r="AS141" s="316"/>
      <c r="AT141" s="316"/>
      <c r="AU141" s="316"/>
      <c r="AV141" s="316"/>
      <c r="AW141" s="316"/>
      <c r="AX141" s="316"/>
      <c r="AY141" s="316"/>
      <c r="AZ141" s="316"/>
      <c r="BA141" s="316"/>
      <c r="BB141" s="316"/>
      <c r="BC141" s="316"/>
      <c r="BD141" s="316"/>
      <c r="BE141" s="316"/>
      <c r="BF141" s="316"/>
      <c r="BG141" s="316"/>
      <c r="BH141" s="316"/>
      <c r="BI141" s="316"/>
      <c r="BJ141" s="316"/>
      <c r="BK141" s="316"/>
      <c r="BL141" s="316"/>
      <c r="BM141" s="316"/>
      <c r="BN141" s="316"/>
      <c r="BO141" s="316"/>
      <c r="BP141" s="316"/>
      <c r="BQ141" s="316"/>
      <c r="BR141" s="316"/>
      <c r="BS141" s="316"/>
      <c r="BT141" s="316"/>
      <c r="BU141" s="316"/>
      <c r="BV141" s="316"/>
      <c r="BW141" s="316"/>
      <c r="BX141" s="316"/>
      <c r="BY141" s="316"/>
      <c r="BZ141" s="316"/>
      <c r="CA141" s="316"/>
      <c r="CB141" s="316"/>
      <c r="CC141" s="316"/>
      <c r="CD141" s="316"/>
      <c r="CE141" s="316"/>
      <c r="CF141" s="316"/>
      <c r="CG141" s="316"/>
      <c r="CH141" s="316"/>
      <c r="CI141" s="316"/>
      <c r="CJ141" s="316"/>
      <c r="CK141" s="316"/>
      <c r="CL141" s="316"/>
      <c r="CM141" s="316"/>
      <c r="CN141" s="316"/>
      <c r="CO141" s="316"/>
      <c r="CP141" s="316"/>
      <c r="CQ141" s="316"/>
      <c r="CR141" s="316"/>
      <c r="CS141" s="316"/>
      <c r="CT141" s="316"/>
      <c r="CU141" s="316"/>
      <c r="CV141" s="316"/>
      <c r="CW141" s="316"/>
      <c r="CX141" s="316"/>
      <c r="CY141" s="316"/>
      <c r="CZ141" s="316"/>
      <c r="DA141" s="316"/>
    </row>
    <row r="142" ht="10.5" customHeight="1"/>
    <row r="143" spans="1:105" s="32" customFormat="1" ht="30" customHeight="1">
      <c r="A143" s="219" t="s">
        <v>95</v>
      </c>
      <c r="B143" s="220"/>
      <c r="C143" s="220"/>
      <c r="D143" s="220"/>
      <c r="E143" s="220"/>
      <c r="F143" s="220"/>
      <c r="G143" s="221"/>
      <c r="H143" s="219" t="s">
        <v>42</v>
      </c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1"/>
      <c r="BD143" s="219" t="s">
        <v>59</v>
      </c>
      <c r="BE143" s="220"/>
      <c r="BF143" s="220"/>
      <c r="BG143" s="220"/>
      <c r="BH143" s="220"/>
      <c r="BI143" s="220"/>
      <c r="BJ143" s="220"/>
      <c r="BK143" s="220"/>
      <c r="BL143" s="220"/>
      <c r="BM143" s="220"/>
      <c r="BN143" s="220"/>
      <c r="BO143" s="220"/>
      <c r="BP143" s="220"/>
      <c r="BQ143" s="220"/>
      <c r="BR143" s="220"/>
      <c r="BS143" s="221"/>
      <c r="BT143" s="219" t="s">
        <v>62</v>
      </c>
      <c r="BU143" s="220"/>
      <c r="BV143" s="220"/>
      <c r="BW143" s="220"/>
      <c r="BX143" s="220"/>
      <c r="BY143" s="220"/>
      <c r="BZ143" s="220"/>
      <c r="CA143" s="220"/>
      <c r="CB143" s="220"/>
      <c r="CC143" s="220"/>
      <c r="CD143" s="220"/>
      <c r="CE143" s="220"/>
      <c r="CF143" s="220"/>
      <c r="CG143" s="220"/>
      <c r="CH143" s="220"/>
      <c r="CI143" s="221"/>
      <c r="CJ143" s="219" t="s">
        <v>148</v>
      </c>
      <c r="CK143" s="220"/>
      <c r="CL143" s="220"/>
      <c r="CM143" s="220"/>
      <c r="CN143" s="220"/>
      <c r="CO143" s="220"/>
      <c r="CP143" s="220"/>
      <c r="CQ143" s="220"/>
      <c r="CR143" s="220"/>
      <c r="CS143" s="220"/>
      <c r="CT143" s="220"/>
      <c r="CU143" s="220"/>
      <c r="CV143" s="220"/>
      <c r="CW143" s="220"/>
      <c r="CX143" s="220"/>
      <c r="CY143" s="220"/>
      <c r="CZ143" s="220"/>
      <c r="DA143" s="221"/>
    </row>
    <row r="144" spans="1:105" s="33" customFormat="1" ht="12.75">
      <c r="A144" s="222"/>
      <c r="B144" s="222"/>
      <c r="C144" s="222"/>
      <c r="D144" s="222"/>
      <c r="E144" s="222"/>
      <c r="F144" s="222"/>
      <c r="G144" s="222"/>
      <c r="H144" s="222">
        <v>1</v>
      </c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>
        <v>2</v>
      </c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>
        <v>3</v>
      </c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>
        <v>4</v>
      </c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</row>
    <row r="145" spans="1:105" s="34" customFormat="1" ht="15" customHeight="1">
      <c r="A145" s="216"/>
      <c r="B145" s="216"/>
      <c r="C145" s="216"/>
      <c r="D145" s="216"/>
      <c r="E145" s="216"/>
      <c r="F145" s="216"/>
      <c r="G145" s="216"/>
      <c r="H145" s="310"/>
      <c r="I145" s="310"/>
      <c r="J145" s="310"/>
      <c r="K145" s="310"/>
      <c r="L145" s="310"/>
      <c r="M145" s="310"/>
      <c r="N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310"/>
      <c r="Z145" s="310"/>
      <c r="AA145" s="310"/>
      <c r="AB145" s="310"/>
      <c r="AC145" s="310"/>
      <c r="AD145" s="310"/>
      <c r="AE145" s="310"/>
      <c r="AF145" s="310"/>
      <c r="AG145" s="310"/>
      <c r="AH145" s="310"/>
      <c r="AI145" s="310"/>
      <c r="AJ145" s="310"/>
      <c r="AK145" s="310"/>
      <c r="AL145" s="310"/>
      <c r="AM145" s="310"/>
      <c r="AN145" s="310"/>
      <c r="AO145" s="310"/>
      <c r="AP145" s="310"/>
      <c r="AQ145" s="310"/>
      <c r="AR145" s="310"/>
      <c r="AS145" s="310"/>
      <c r="AT145" s="310"/>
      <c r="AU145" s="310"/>
      <c r="AV145" s="310"/>
      <c r="AW145" s="310"/>
      <c r="AX145" s="310"/>
      <c r="AY145" s="310"/>
      <c r="AZ145" s="310"/>
      <c r="BA145" s="310"/>
      <c r="BB145" s="310"/>
      <c r="BC145" s="310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  <c r="CR145" s="217"/>
      <c r="CS145" s="217"/>
      <c r="CT145" s="217"/>
      <c r="CU145" s="217"/>
      <c r="CV145" s="217"/>
      <c r="CW145" s="217"/>
      <c r="CX145" s="217"/>
      <c r="CY145" s="217"/>
      <c r="CZ145" s="217"/>
      <c r="DA145" s="217"/>
    </row>
    <row r="146" spans="1:105" s="34" customFormat="1" ht="15" customHeight="1">
      <c r="A146" s="216"/>
      <c r="B146" s="216"/>
      <c r="C146" s="216"/>
      <c r="D146" s="216"/>
      <c r="E146" s="216"/>
      <c r="F146" s="216"/>
      <c r="G146" s="216"/>
      <c r="H146" s="310"/>
      <c r="I146" s="310"/>
      <c r="J146" s="310"/>
      <c r="K146" s="310"/>
      <c r="L146" s="310"/>
      <c r="M146" s="310"/>
      <c r="N146" s="310"/>
      <c r="O146" s="310"/>
      <c r="P146" s="310"/>
      <c r="Q146" s="310"/>
      <c r="R146" s="310"/>
      <c r="S146" s="310"/>
      <c r="T146" s="310"/>
      <c r="U146" s="310"/>
      <c r="V146" s="310"/>
      <c r="W146" s="310"/>
      <c r="X146" s="310"/>
      <c r="Y146" s="310"/>
      <c r="Z146" s="310"/>
      <c r="AA146" s="310"/>
      <c r="AB146" s="310"/>
      <c r="AC146" s="310"/>
      <c r="AD146" s="310"/>
      <c r="AE146" s="310"/>
      <c r="AF146" s="310"/>
      <c r="AG146" s="310"/>
      <c r="AH146" s="310"/>
      <c r="AI146" s="310"/>
      <c r="AJ146" s="310"/>
      <c r="AK146" s="310"/>
      <c r="AL146" s="310"/>
      <c r="AM146" s="310"/>
      <c r="AN146" s="310"/>
      <c r="AO146" s="310"/>
      <c r="AP146" s="310"/>
      <c r="AQ146" s="310"/>
      <c r="AR146" s="310"/>
      <c r="AS146" s="310"/>
      <c r="AT146" s="310"/>
      <c r="AU146" s="310"/>
      <c r="AV146" s="310"/>
      <c r="AW146" s="310"/>
      <c r="AX146" s="310"/>
      <c r="AY146" s="310"/>
      <c r="AZ146" s="310"/>
      <c r="BA146" s="310"/>
      <c r="BB146" s="310"/>
      <c r="BC146" s="310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  <c r="CR146" s="217"/>
      <c r="CS146" s="217"/>
      <c r="CT146" s="217"/>
      <c r="CU146" s="217"/>
      <c r="CV146" s="217"/>
      <c r="CW146" s="217"/>
      <c r="CX146" s="217"/>
      <c r="CY146" s="217"/>
      <c r="CZ146" s="217"/>
      <c r="DA146" s="217"/>
    </row>
    <row r="147" spans="1:105" s="34" customFormat="1" ht="15" customHeight="1">
      <c r="A147" s="216"/>
      <c r="B147" s="216"/>
      <c r="C147" s="216"/>
      <c r="D147" s="216"/>
      <c r="E147" s="216"/>
      <c r="F147" s="216"/>
      <c r="G147" s="216"/>
      <c r="H147" s="311" t="s">
        <v>96</v>
      </c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11"/>
      <c r="Z147" s="311"/>
      <c r="AA147" s="311"/>
      <c r="AB147" s="311"/>
      <c r="AC147" s="311"/>
      <c r="AD147" s="311"/>
      <c r="AE147" s="311"/>
      <c r="AF147" s="311"/>
      <c r="AG147" s="311"/>
      <c r="AH147" s="311"/>
      <c r="AI147" s="311"/>
      <c r="AJ147" s="311"/>
      <c r="AK147" s="311"/>
      <c r="AL147" s="311"/>
      <c r="AM147" s="311"/>
      <c r="AN147" s="311"/>
      <c r="AO147" s="311"/>
      <c r="AP147" s="311"/>
      <c r="AQ147" s="311"/>
      <c r="AR147" s="311"/>
      <c r="AS147" s="311"/>
      <c r="AT147" s="311"/>
      <c r="AU147" s="311"/>
      <c r="AV147" s="311"/>
      <c r="AW147" s="311"/>
      <c r="AX147" s="311"/>
      <c r="AY147" s="311"/>
      <c r="AZ147" s="311"/>
      <c r="BA147" s="311"/>
      <c r="BB147" s="311"/>
      <c r="BC147" s="312"/>
      <c r="BD147" s="217"/>
      <c r="BE147" s="217"/>
      <c r="BF147" s="217"/>
      <c r="BG147" s="217"/>
      <c r="BH147" s="217"/>
      <c r="BI147" s="217"/>
      <c r="BJ147" s="217"/>
      <c r="BK147" s="217"/>
      <c r="BL147" s="217"/>
      <c r="BM147" s="217"/>
      <c r="BN147" s="217"/>
      <c r="BO147" s="217"/>
      <c r="BP147" s="217"/>
      <c r="BQ147" s="217"/>
      <c r="BR147" s="217"/>
      <c r="BS147" s="217"/>
      <c r="BT147" s="217" t="s">
        <v>92</v>
      </c>
      <c r="BU147" s="217"/>
      <c r="BV147" s="217"/>
      <c r="BW147" s="217"/>
      <c r="BX147" s="217"/>
      <c r="BY147" s="217"/>
      <c r="BZ147" s="217"/>
      <c r="CA147" s="217"/>
      <c r="CB147" s="217"/>
      <c r="CC147" s="217"/>
      <c r="CD147" s="217"/>
      <c r="CE147" s="217"/>
      <c r="CF147" s="217"/>
      <c r="CG147" s="217"/>
      <c r="CH147" s="217"/>
      <c r="CI147" s="217"/>
      <c r="CJ147" s="217"/>
      <c r="CK147" s="217"/>
      <c r="CL147" s="217"/>
      <c r="CM147" s="217"/>
      <c r="CN147" s="217"/>
      <c r="CO147" s="217"/>
      <c r="CP147" s="217"/>
      <c r="CQ147" s="217"/>
      <c r="CR147" s="217"/>
      <c r="CS147" s="217"/>
      <c r="CT147" s="217"/>
      <c r="CU147" s="217"/>
      <c r="CV147" s="217"/>
      <c r="CW147" s="217"/>
      <c r="CX147" s="217"/>
      <c r="CY147" s="217"/>
      <c r="CZ147" s="217"/>
      <c r="DA147" s="217"/>
    </row>
  </sheetData>
  <sheetProtection/>
  <mergeCells count="429"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22:F22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8:F29"/>
    <mergeCell ref="H28:BV28"/>
    <mergeCell ref="BW28:CL29"/>
    <mergeCell ref="CM28:DA29"/>
    <mergeCell ref="H29:BV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101:DA101"/>
    <mergeCell ref="A103:G103"/>
    <mergeCell ref="H103:BC103"/>
    <mergeCell ref="BD103:BS103"/>
    <mergeCell ref="BT103:CI103"/>
    <mergeCell ref="CJ103:DA103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9:DA109"/>
    <mergeCell ref="A111:G111"/>
    <mergeCell ref="H111:AO111"/>
    <mergeCell ref="AP111:BE111"/>
    <mergeCell ref="BF111:BU111"/>
    <mergeCell ref="BV111:CK111"/>
    <mergeCell ref="CL111:DA111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5:DA125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</cols>
  <sheetData>
    <row r="1" spans="1:7" ht="15">
      <c r="A1" s="113"/>
      <c r="B1" s="113"/>
      <c r="C1" s="113"/>
      <c r="D1" s="113"/>
      <c r="E1" s="113"/>
      <c r="F1" s="113"/>
      <c r="G1" s="113"/>
    </row>
    <row r="2" spans="1:7" ht="15.75">
      <c r="A2" s="113"/>
      <c r="B2" s="288" t="s">
        <v>375</v>
      </c>
      <c r="C2" s="288"/>
      <c r="D2" s="288"/>
      <c r="E2" s="288"/>
      <c r="F2" s="288"/>
      <c r="G2" s="288"/>
    </row>
    <row r="3" spans="1:7" ht="15">
      <c r="A3" s="113"/>
      <c r="B3" s="113"/>
      <c r="C3" s="113"/>
      <c r="D3" s="113"/>
      <c r="E3" s="113"/>
      <c r="F3" s="113"/>
      <c r="G3" s="113"/>
    </row>
    <row r="4" spans="1:7" ht="15.75">
      <c r="A4" s="113"/>
      <c r="B4" s="306" t="s">
        <v>93</v>
      </c>
      <c r="C4" s="306"/>
      <c r="D4" s="307">
        <v>244</v>
      </c>
      <c r="E4" s="307"/>
      <c r="F4" s="307"/>
      <c r="G4" s="307"/>
    </row>
    <row r="5" spans="1:7" ht="15.75">
      <c r="A5" s="113"/>
      <c r="B5" s="306" t="s">
        <v>251</v>
      </c>
      <c r="C5" s="306"/>
      <c r="D5" s="169" t="s">
        <v>407</v>
      </c>
      <c r="E5" s="169"/>
      <c r="F5" s="169"/>
      <c r="G5" s="169"/>
    </row>
    <row r="6" spans="1:7" ht="15">
      <c r="A6" s="113"/>
      <c r="B6" s="113"/>
      <c r="C6" s="113"/>
      <c r="D6" s="113"/>
      <c r="E6" s="113"/>
      <c r="F6" s="113"/>
      <c r="G6" s="113"/>
    </row>
    <row r="7" spans="1:7" ht="15" hidden="1">
      <c r="A7" s="113"/>
      <c r="B7" s="113"/>
      <c r="C7" s="113"/>
      <c r="D7" s="113"/>
      <c r="E7" s="113"/>
      <c r="F7" s="113"/>
      <c r="G7" s="113"/>
    </row>
    <row r="8" spans="1:7" ht="15" customHeight="1">
      <c r="A8" s="113"/>
      <c r="B8" s="288" t="s">
        <v>353</v>
      </c>
      <c r="C8" s="288"/>
      <c r="D8" s="288"/>
      <c r="E8" s="288"/>
      <c r="F8" s="288"/>
      <c r="G8" s="288"/>
    </row>
    <row r="9" spans="1:7" ht="15" hidden="1">
      <c r="A9" s="113"/>
      <c r="B9" s="113"/>
      <c r="C9" s="113"/>
      <c r="D9" s="113"/>
      <c r="E9" s="113"/>
      <c r="F9" s="113"/>
      <c r="G9" s="113"/>
    </row>
    <row r="10" spans="1:7" ht="45">
      <c r="A10" s="113"/>
      <c r="B10" s="130" t="s">
        <v>254</v>
      </c>
      <c r="C10" s="289" t="s">
        <v>42</v>
      </c>
      <c r="D10" s="290"/>
      <c r="E10" s="130" t="s">
        <v>60</v>
      </c>
      <c r="F10" s="130" t="s">
        <v>354</v>
      </c>
      <c r="G10" s="130" t="s">
        <v>355</v>
      </c>
    </row>
    <row r="11" spans="1:7" ht="15">
      <c r="A11" s="113"/>
      <c r="B11" s="130">
        <v>1</v>
      </c>
      <c r="C11" s="289">
        <v>2</v>
      </c>
      <c r="D11" s="290"/>
      <c r="E11" s="130">
        <v>3</v>
      </c>
      <c r="F11" s="130">
        <v>4</v>
      </c>
      <c r="G11" s="130">
        <v>5</v>
      </c>
    </row>
    <row r="12" spans="1:7" ht="15">
      <c r="A12" s="113"/>
      <c r="B12" s="130">
        <v>1</v>
      </c>
      <c r="C12" s="291" t="s">
        <v>408</v>
      </c>
      <c r="D12" s="298"/>
      <c r="E12" s="292"/>
      <c r="F12" s="130">
        <v>3</v>
      </c>
      <c r="G12" s="132">
        <v>57600</v>
      </c>
    </row>
    <row r="13" spans="1:7" ht="15">
      <c r="A13" s="113"/>
      <c r="B13" s="134"/>
      <c r="C13" s="295" t="s">
        <v>273</v>
      </c>
      <c r="D13" s="296"/>
      <c r="E13" s="130" t="s">
        <v>92</v>
      </c>
      <c r="F13" s="130" t="s">
        <v>92</v>
      </c>
      <c r="G13" s="136">
        <f>SUM(G12:G12)</f>
        <v>57600</v>
      </c>
    </row>
    <row r="14" spans="1:7" ht="2.25" customHeight="1">
      <c r="A14" s="113"/>
      <c r="B14" s="113"/>
      <c r="C14" s="113"/>
      <c r="D14" s="113"/>
      <c r="E14" s="113"/>
      <c r="F14" s="113"/>
      <c r="G14" s="137"/>
    </row>
    <row r="15" spans="1:7" ht="15.75">
      <c r="A15" s="113"/>
      <c r="B15" s="288" t="s">
        <v>357</v>
      </c>
      <c r="C15" s="288"/>
      <c r="D15" s="288"/>
      <c r="E15" s="288"/>
      <c r="F15" s="288"/>
      <c r="G15" s="288"/>
    </row>
    <row r="16" spans="1:7" ht="15" hidden="1">
      <c r="A16" s="113"/>
      <c r="B16" s="113"/>
      <c r="C16" s="113"/>
      <c r="D16" s="113"/>
      <c r="E16" s="113"/>
      <c r="F16" s="113"/>
      <c r="G16" s="113"/>
    </row>
    <row r="17" spans="1:7" ht="45">
      <c r="A17" s="113"/>
      <c r="B17" s="130" t="s">
        <v>254</v>
      </c>
      <c r="C17" s="289" t="s">
        <v>42</v>
      </c>
      <c r="D17" s="297"/>
      <c r="E17" s="290"/>
      <c r="F17" s="130" t="s">
        <v>61</v>
      </c>
      <c r="G17" s="130" t="s">
        <v>358</v>
      </c>
    </row>
    <row r="18" spans="1:7" ht="15">
      <c r="A18" s="113"/>
      <c r="B18" s="130">
        <v>1</v>
      </c>
      <c r="C18" s="289">
        <v>2</v>
      </c>
      <c r="D18" s="297"/>
      <c r="E18" s="290"/>
      <c r="F18" s="130">
        <v>3</v>
      </c>
      <c r="G18" s="130">
        <v>4</v>
      </c>
    </row>
    <row r="19" spans="1:7" ht="15">
      <c r="A19" s="113"/>
      <c r="B19" s="130">
        <v>1</v>
      </c>
      <c r="C19" s="291"/>
      <c r="D19" s="308"/>
      <c r="E19" s="309"/>
      <c r="F19" s="130"/>
      <c r="G19" s="132"/>
    </row>
    <row r="20" spans="1:7" ht="15">
      <c r="A20" s="113"/>
      <c r="B20" s="130"/>
      <c r="C20" s="291"/>
      <c r="D20" s="308"/>
      <c r="E20" s="309"/>
      <c r="F20" s="130"/>
      <c r="G20" s="132"/>
    </row>
    <row r="21" spans="1:7" ht="15">
      <c r="A21" s="113"/>
      <c r="B21" s="134"/>
      <c r="C21" s="295"/>
      <c r="D21" s="302"/>
      <c r="E21" s="296"/>
      <c r="F21" s="130"/>
      <c r="G21" s="138"/>
    </row>
    <row r="22" spans="1:7" ht="15">
      <c r="A22" s="113"/>
      <c r="B22" s="113"/>
      <c r="C22" s="113"/>
      <c r="D22" s="113"/>
      <c r="E22" s="113"/>
      <c r="F22" s="113"/>
      <c r="G22" s="113"/>
    </row>
    <row r="23" spans="1:7" ht="15.75">
      <c r="A23" s="113"/>
      <c r="B23" s="288" t="s">
        <v>386</v>
      </c>
      <c r="C23" s="288"/>
      <c r="D23" s="288"/>
      <c r="E23" s="288"/>
      <c r="F23" s="288"/>
      <c r="G23" s="288"/>
    </row>
    <row r="24" spans="1:7" ht="15">
      <c r="A24" s="113"/>
      <c r="B24" s="113"/>
      <c r="C24" s="113"/>
      <c r="D24" s="113"/>
      <c r="E24" s="113"/>
      <c r="F24" s="113"/>
      <c r="G24" s="113"/>
    </row>
    <row r="25" spans="1:7" ht="45">
      <c r="A25" s="113"/>
      <c r="B25" s="130" t="s">
        <v>254</v>
      </c>
      <c r="C25" s="289" t="s">
        <v>42</v>
      </c>
      <c r="D25" s="290"/>
      <c r="E25" s="130" t="s">
        <v>59</v>
      </c>
      <c r="F25" s="130" t="s">
        <v>363</v>
      </c>
      <c r="G25" s="130" t="s">
        <v>364</v>
      </c>
    </row>
    <row r="26" spans="1:7" ht="15">
      <c r="A26" s="113"/>
      <c r="B26" s="130">
        <v>1</v>
      </c>
      <c r="C26" s="289">
        <v>2</v>
      </c>
      <c r="D26" s="290"/>
      <c r="E26" s="130">
        <v>3</v>
      </c>
      <c r="F26" s="130">
        <v>4</v>
      </c>
      <c r="G26" s="130">
        <v>5</v>
      </c>
    </row>
    <row r="27" spans="1:7" ht="15">
      <c r="A27" s="113"/>
      <c r="B27" s="130"/>
      <c r="C27" s="291"/>
      <c r="D27" s="292"/>
      <c r="E27" s="130"/>
      <c r="F27" s="130"/>
      <c r="G27" s="132"/>
    </row>
    <row r="28" spans="1:7" ht="15">
      <c r="A28" s="113"/>
      <c r="B28" s="130"/>
      <c r="C28" s="291"/>
      <c r="D28" s="309"/>
      <c r="E28" s="130"/>
      <c r="F28" s="130"/>
      <c r="G28" s="132"/>
    </row>
    <row r="29" spans="1:7" ht="15">
      <c r="A29" s="113"/>
      <c r="B29" s="134"/>
      <c r="C29" s="295" t="s">
        <v>273</v>
      </c>
      <c r="D29" s="296"/>
      <c r="E29" s="130" t="s">
        <v>92</v>
      </c>
      <c r="F29" s="130" t="s">
        <v>92</v>
      </c>
      <c r="G29" s="136">
        <f>SUM(G27:G28)</f>
        <v>0</v>
      </c>
    </row>
  </sheetData>
  <sheetProtection/>
  <mergeCells count="22">
    <mergeCell ref="B2:G2"/>
    <mergeCell ref="B8:G8"/>
    <mergeCell ref="C10:D10"/>
    <mergeCell ref="C11:D11"/>
    <mergeCell ref="C12:E12"/>
    <mergeCell ref="B4:C4"/>
    <mergeCell ref="D4:G4"/>
    <mergeCell ref="B5:C5"/>
    <mergeCell ref="D5:G5"/>
    <mergeCell ref="C13:D13"/>
    <mergeCell ref="B15:G15"/>
    <mergeCell ref="C17:E17"/>
    <mergeCell ref="C18:E18"/>
    <mergeCell ref="C19:E19"/>
    <mergeCell ref="C20:E20"/>
    <mergeCell ref="C29:D29"/>
    <mergeCell ref="C21:E21"/>
    <mergeCell ref="B23:G23"/>
    <mergeCell ref="C25:D25"/>
    <mergeCell ref="C26:D26"/>
    <mergeCell ref="C27:D27"/>
    <mergeCell ref="C28:D28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48" sqref="A48"/>
    </sheetView>
  </sheetViews>
  <sheetFormatPr defaultColWidth="9.00390625" defaultRowHeight="12.75"/>
  <cols>
    <col min="1" max="1" width="45.875" style="0" customWidth="1"/>
    <col min="2" max="2" width="4.375" style="0" customWidth="1"/>
    <col min="3" max="3" width="19.75390625" style="0" customWidth="1"/>
    <col min="4" max="4" width="18.00390625" style="0" customWidth="1"/>
  </cols>
  <sheetData>
    <row r="1" spans="1:4" ht="15.75" customHeight="1">
      <c r="A1" s="154" t="s">
        <v>293</v>
      </c>
      <c r="B1" s="154"/>
      <c r="C1" s="154"/>
      <c r="D1" s="154"/>
    </row>
    <row r="2" spans="1:4" ht="15.75" customHeight="1">
      <c r="A2" s="155" t="s">
        <v>343</v>
      </c>
      <c r="B2" s="155"/>
      <c r="C2" s="155"/>
      <c r="D2" s="155"/>
    </row>
    <row r="3" spans="1:4" ht="15.75" customHeight="1">
      <c r="A3" s="104" t="s">
        <v>294</v>
      </c>
      <c r="B3" s="104"/>
      <c r="C3" s="104"/>
      <c r="D3" s="104"/>
    </row>
    <row r="4" spans="1:4" ht="33" customHeight="1">
      <c r="A4" s="156" t="s">
        <v>295</v>
      </c>
      <c r="B4" s="157"/>
      <c r="C4" s="157"/>
      <c r="D4" s="157"/>
    </row>
    <row r="5" spans="1:4" ht="22.5" customHeight="1">
      <c r="A5" s="158" t="s">
        <v>296</v>
      </c>
      <c r="B5" s="159"/>
      <c r="C5" s="159"/>
      <c r="D5" s="159"/>
    </row>
    <row r="6" spans="1:4" ht="20.25" customHeight="1">
      <c r="A6" s="105" t="s">
        <v>297</v>
      </c>
      <c r="B6" s="105"/>
      <c r="C6" s="105"/>
      <c r="D6" s="105"/>
    </row>
    <row r="7" spans="1:4" ht="15.75">
      <c r="A7" s="104" t="s">
        <v>298</v>
      </c>
      <c r="B7" s="104"/>
      <c r="C7" s="104"/>
      <c r="D7" s="104"/>
    </row>
    <row r="8" spans="1:4" ht="17.25" customHeight="1">
      <c r="A8" s="104" t="s">
        <v>299</v>
      </c>
      <c r="B8" s="104"/>
      <c r="C8" s="104"/>
      <c r="D8" s="104"/>
    </row>
    <row r="9" spans="1:4" ht="17.25" customHeight="1">
      <c r="A9" s="104" t="s">
        <v>300</v>
      </c>
      <c r="B9" s="104"/>
      <c r="C9" s="104"/>
      <c r="D9" s="104"/>
    </row>
    <row r="10" spans="1:4" ht="21.75" customHeight="1">
      <c r="A10" s="104" t="s">
        <v>301</v>
      </c>
      <c r="B10" s="104"/>
      <c r="C10" s="104"/>
      <c r="D10" s="104"/>
    </row>
    <row r="11" spans="1:4" ht="93.75" customHeight="1">
      <c r="A11" s="160" t="s">
        <v>302</v>
      </c>
      <c r="B11" s="157"/>
      <c r="C11" s="157"/>
      <c r="D11" s="157"/>
    </row>
    <row r="12" spans="1:4" ht="0.75" customHeight="1">
      <c r="A12" s="155"/>
      <c r="B12" s="161"/>
      <c r="C12" s="161"/>
      <c r="D12" s="161"/>
    </row>
    <row r="13" spans="1:4" ht="15.75" hidden="1">
      <c r="A13" s="106"/>
      <c r="B13" s="106"/>
      <c r="C13" s="106"/>
      <c r="D13" s="106"/>
    </row>
    <row r="14" spans="1:4" ht="15.75" hidden="1">
      <c r="A14" s="106"/>
      <c r="B14" s="106"/>
      <c r="C14" s="106"/>
      <c r="D14" s="106"/>
    </row>
    <row r="15" spans="1:4" ht="15.75" customHeight="1">
      <c r="A15" s="155" t="s">
        <v>344</v>
      </c>
      <c r="B15" s="155"/>
      <c r="C15" s="155"/>
      <c r="D15" s="155"/>
    </row>
    <row r="16" spans="1:4" ht="45" customHeight="1">
      <c r="A16" s="162" t="s">
        <v>303</v>
      </c>
      <c r="B16" s="157"/>
      <c r="C16" s="157"/>
      <c r="D16" s="157"/>
    </row>
    <row r="17" spans="1:4" ht="37.5" customHeight="1">
      <c r="A17" s="162" t="s">
        <v>304</v>
      </c>
      <c r="B17" s="157"/>
      <c r="C17" s="157"/>
      <c r="D17" s="157"/>
    </row>
    <row r="18" spans="1:4" ht="15.75" customHeight="1">
      <c r="A18" s="155" t="s">
        <v>345</v>
      </c>
      <c r="B18" s="155"/>
      <c r="C18" s="155"/>
      <c r="D18" s="155"/>
    </row>
    <row r="19" spans="1:4" ht="36.75" customHeight="1">
      <c r="A19" s="155" t="s">
        <v>305</v>
      </c>
      <c r="B19" s="155"/>
      <c r="C19" s="155"/>
      <c r="D19" s="155"/>
    </row>
    <row r="20" spans="1:4" ht="39" customHeight="1">
      <c r="A20" s="155" t="s">
        <v>306</v>
      </c>
      <c r="B20" s="155"/>
      <c r="C20" s="155"/>
      <c r="D20" s="155"/>
    </row>
    <row r="21" spans="1:4" ht="37.5" customHeight="1">
      <c r="A21" s="155" t="s">
        <v>307</v>
      </c>
      <c r="B21" s="155"/>
      <c r="C21" s="155"/>
      <c r="D21" s="155"/>
    </row>
    <row r="22" spans="1:4" ht="33.75" customHeight="1">
      <c r="A22" s="155" t="s">
        <v>308</v>
      </c>
      <c r="B22" s="155"/>
      <c r="C22" s="155"/>
      <c r="D22" s="155"/>
    </row>
    <row r="23" spans="1:4" ht="33.75" customHeight="1">
      <c r="A23" s="155" t="s">
        <v>309</v>
      </c>
      <c r="B23" s="155"/>
      <c r="C23" s="155"/>
      <c r="D23" s="155"/>
    </row>
    <row r="24" spans="1:4" ht="30" customHeight="1">
      <c r="A24" s="155" t="s">
        <v>310</v>
      </c>
      <c r="B24" s="155"/>
      <c r="C24" s="155"/>
      <c r="D24" s="155"/>
    </row>
    <row r="25" spans="1:4" ht="28.5" customHeight="1">
      <c r="A25" s="163" t="s">
        <v>311</v>
      </c>
      <c r="B25" s="163"/>
      <c r="C25" s="163"/>
      <c r="D25" s="163"/>
    </row>
    <row r="26" spans="1:4" ht="26.25" customHeight="1">
      <c r="A26" s="155" t="s">
        <v>312</v>
      </c>
      <c r="B26" s="155"/>
      <c r="C26" s="155"/>
      <c r="D26" s="155"/>
    </row>
    <row r="27" spans="1:4" ht="15.75">
      <c r="A27" s="155"/>
      <c r="B27" s="155"/>
      <c r="C27" s="155"/>
      <c r="D27" s="155"/>
    </row>
    <row r="28" spans="1:4" ht="15.75" customHeight="1">
      <c r="A28" s="164" t="s">
        <v>313</v>
      </c>
      <c r="B28" s="164"/>
      <c r="C28" s="164"/>
      <c r="D28" s="164"/>
    </row>
    <row r="29" spans="1:4" ht="37.5" customHeight="1">
      <c r="A29" s="155" t="s">
        <v>314</v>
      </c>
      <c r="B29" s="155" t="s">
        <v>314</v>
      </c>
      <c r="C29" s="155" t="s">
        <v>314</v>
      </c>
      <c r="D29" s="155" t="s">
        <v>314</v>
      </c>
    </row>
    <row r="30" spans="1:4" ht="37.5" customHeight="1">
      <c r="A30" s="155" t="s">
        <v>315</v>
      </c>
      <c r="B30" s="155" t="s">
        <v>315</v>
      </c>
      <c r="C30" s="155" t="s">
        <v>315</v>
      </c>
      <c r="D30" s="155" t="s">
        <v>315</v>
      </c>
    </row>
    <row r="31" spans="1:4" ht="30" customHeight="1">
      <c r="A31" s="155" t="s">
        <v>316</v>
      </c>
      <c r="B31" s="155" t="s">
        <v>316</v>
      </c>
      <c r="C31" s="155" t="s">
        <v>316</v>
      </c>
      <c r="D31" s="155" t="s">
        <v>316</v>
      </c>
    </row>
    <row r="32" spans="1:4" ht="47.25" customHeight="1">
      <c r="A32" s="155" t="s">
        <v>317</v>
      </c>
      <c r="B32" s="155" t="s">
        <v>317</v>
      </c>
      <c r="C32" s="155" t="s">
        <v>317</v>
      </c>
      <c r="D32" s="155" t="s">
        <v>317</v>
      </c>
    </row>
    <row r="33" spans="1:4" ht="15.75" customHeight="1">
      <c r="A33" s="165" t="s">
        <v>318</v>
      </c>
      <c r="B33" s="165"/>
      <c r="C33" s="165"/>
      <c r="D33" s="165"/>
    </row>
    <row r="34" spans="1:4" ht="14.25" customHeight="1">
      <c r="A34" s="166" t="s">
        <v>4</v>
      </c>
      <c r="B34" s="167"/>
      <c r="C34" s="167"/>
      <c r="D34" s="107" t="s">
        <v>319</v>
      </c>
    </row>
    <row r="35" spans="1:4" ht="15.75" customHeight="1">
      <c r="A35" s="168" t="s">
        <v>320</v>
      </c>
      <c r="B35" s="169"/>
      <c r="C35" s="170"/>
      <c r="D35" s="171">
        <v>365836.74</v>
      </c>
    </row>
    <row r="36" spans="1:4" ht="15.75">
      <c r="A36" s="108" t="s">
        <v>9</v>
      </c>
      <c r="B36" s="109"/>
      <c r="C36" s="110"/>
      <c r="D36" s="172"/>
    </row>
    <row r="37" spans="1:4" ht="51" customHeight="1">
      <c r="A37" s="168" t="s">
        <v>321</v>
      </c>
      <c r="B37" s="169"/>
      <c r="C37" s="170"/>
      <c r="D37" s="111">
        <v>365836.74</v>
      </c>
    </row>
    <row r="38" spans="1:4" ht="56.25" customHeight="1">
      <c r="A38" s="168" t="s">
        <v>322</v>
      </c>
      <c r="B38" s="169"/>
      <c r="C38" s="170"/>
      <c r="D38" s="112">
        <v>0</v>
      </c>
    </row>
    <row r="39" spans="1:4" ht="48.75" customHeight="1">
      <c r="A39" s="168" t="s">
        <v>323</v>
      </c>
      <c r="B39" s="169"/>
      <c r="C39" s="170"/>
      <c r="D39" s="112">
        <v>0</v>
      </c>
    </row>
    <row r="40" spans="1:4" ht="15">
      <c r="A40" s="113"/>
      <c r="B40" s="113"/>
      <c r="C40" s="113"/>
      <c r="D40" s="113"/>
    </row>
    <row r="41" spans="1:4" ht="15.75" customHeight="1">
      <c r="A41" s="165" t="s">
        <v>324</v>
      </c>
      <c r="B41" s="165"/>
      <c r="C41" s="165"/>
      <c r="D41" s="165"/>
    </row>
    <row r="42" spans="1:4" ht="14.25" customHeight="1">
      <c r="A42" s="166" t="s">
        <v>4</v>
      </c>
      <c r="B42" s="167"/>
      <c r="C42" s="167"/>
      <c r="D42" s="107" t="s">
        <v>319</v>
      </c>
    </row>
    <row r="43" spans="1:4" ht="15.75" customHeight="1">
      <c r="A43" s="168" t="s">
        <v>325</v>
      </c>
      <c r="B43" s="169"/>
      <c r="C43" s="170"/>
      <c r="D43" s="171">
        <v>4764130.69</v>
      </c>
    </row>
    <row r="44" spans="1:4" ht="15.75">
      <c r="A44" s="108" t="s">
        <v>9</v>
      </c>
      <c r="B44" s="109"/>
      <c r="C44" s="110"/>
      <c r="D44" s="172"/>
    </row>
    <row r="45" spans="1:4" ht="15.75" customHeight="1">
      <c r="A45" s="168" t="s">
        <v>326</v>
      </c>
      <c r="B45" s="169"/>
      <c r="C45" s="170"/>
      <c r="D45" s="111">
        <v>2358278.82</v>
      </c>
    </row>
    <row r="46" spans="1:4" ht="15">
      <c r="A46" s="113"/>
      <c r="B46" s="113"/>
      <c r="C46" s="113"/>
      <c r="D46" s="113"/>
    </row>
    <row r="47" spans="1:4" ht="56.25" customHeight="1">
      <c r="A47" s="114" t="s">
        <v>347</v>
      </c>
      <c r="B47" s="114"/>
      <c r="C47" s="114"/>
      <c r="D47" s="114"/>
    </row>
    <row r="48" spans="1:4" ht="14.25">
      <c r="A48" s="115" t="s">
        <v>346</v>
      </c>
      <c r="B48" s="115"/>
      <c r="C48" s="115"/>
      <c r="D48" s="115"/>
    </row>
    <row r="49" spans="1:4" ht="47.25" customHeight="1">
      <c r="A49" s="176" t="s">
        <v>4</v>
      </c>
      <c r="B49" s="177"/>
      <c r="C49" s="178"/>
      <c r="D49" s="116" t="s">
        <v>327</v>
      </c>
    </row>
    <row r="50" spans="1:4" ht="14.25" customHeight="1">
      <c r="A50" s="179" t="s">
        <v>328</v>
      </c>
      <c r="B50" s="180"/>
      <c r="C50" s="181"/>
      <c r="D50" s="117">
        <v>6812531.35</v>
      </c>
    </row>
    <row r="51" spans="1:4" ht="38.25" customHeight="1">
      <c r="A51" s="118" t="s">
        <v>329</v>
      </c>
      <c r="B51" s="119"/>
      <c r="C51" s="119"/>
      <c r="D51" s="120">
        <v>365836.74</v>
      </c>
    </row>
    <row r="52" spans="1:4" ht="33" customHeight="1">
      <c r="A52" s="118" t="s">
        <v>330</v>
      </c>
      <c r="B52" s="119"/>
      <c r="C52" s="119"/>
      <c r="D52" s="121">
        <v>100472.67</v>
      </c>
    </row>
    <row r="53" spans="1:4" ht="33.75" customHeight="1">
      <c r="A53" s="175" t="s">
        <v>331</v>
      </c>
      <c r="B53" s="173"/>
      <c r="C53" s="119"/>
      <c r="D53" s="122">
        <v>2358278.82</v>
      </c>
    </row>
    <row r="54" spans="1:4" ht="36.75" customHeight="1">
      <c r="A54" s="118" t="s">
        <v>330</v>
      </c>
      <c r="B54" s="119"/>
      <c r="C54" s="119"/>
      <c r="D54" s="123">
        <v>639330.34</v>
      </c>
    </row>
    <row r="55" spans="1:4" ht="14.25" customHeight="1">
      <c r="A55" s="182" t="s">
        <v>332</v>
      </c>
      <c r="B55" s="183"/>
      <c r="C55" s="184"/>
      <c r="D55" s="117">
        <f>D56+D59+D60+D61</f>
        <v>25056881.9</v>
      </c>
    </row>
    <row r="56" spans="1:4" ht="15" customHeight="1">
      <c r="A56" s="175" t="s">
        <v>333</v>
      </c>
      <c r="B56" s="173"/>
      <c r="C56" s="119"/>
      <c r="D56" s="120">
        <v>146809.61</v>
      </c>
    </row>
    <row r="57" spans="1:4" ht="15" customHeight="1">
      <c r="A57" s="175" t="s">
        <v>334</v>
      </c>
      <c r="B57" s="173"/>
      <c r="C57" s="119"/>
      <c r="D57" s="123">
        <v>0</v>
      </c>
    </row>
    <row r="58" spans="1:4" ht="15" customHeight="1">
      <c r="A58" s="173" t="s">
        <v>335</v>
      </c>
      <c r="B58" s="173"/>
      <c r="C58" s="174"/>
      <c r="D58" s="123"/>
    </row>
    <row r="59" spans="1:4" ht="24.75" customHeight="1">
      <c r="A59" s="118" t="s">
        <v>336</v>
      </c>
      <c r="B59" s="119"/>
      <c r="C59" s="119"/>
      <c r="D59" s="123"/>
    </row>
    <row r="60" spans="1:4" ht="15" customHeight="1">
      <c r="A60" s="175" t="s">
        <v>337</v>
      </c>
      <c r="B60" s="173"/>
      <c r="C60" s="119"/>
      <c r="D60" s="123">
        <v>24583470</v>
      </c>
    </row>
    <row r="61" spans="1:4" ht="15" customHeight="1">
      <c r="A61" s="175" t="s">
        <v>338</v>
      </c>
      <c r="B61" s="173"/>
      <c r="C61" s="119"/>
      <c r="D61" s="123">
        <v>326602.29</v>
      </c>
    </row>
    <row r="62" spans="1:4" ht="14.25">
      <c r="A62" s="124" t="s">
        <v>339</v>
      </c>
      <c r="B62" s="125"/>
      <c r="C62" s="125"/>
      <c r="D62" s="117">
        <f>D63+D64</f>
        <v>3354.09</v>
      </c>
    </row>
    <row r="63" spans="1:4" ht="39" customHeight="1">
      <c r="A63" s="118" t="s">
        <v>340</v>
      </c>
      <c r="B63" s="119"/>
      <c r="C63" s="119"/>
      <c r="D63" s="123"/>
    </row>
    <row r="64" spans="1:4" ht="18.75" customHeight="1">
      <c r="A64" s="118" t="s">
        <v>341</v>
      </c>
      <c r="B64" s="119"/>
      <c r="C64" s="119"/>
      <c r="D64" s="123">
        <v>3354.09</v>
      </c>
    </row>
    <row r="65" spans="1:4" ht="15" customHeight="1">
      <c r="A65" s="175" t="s">
        <v>342</v>
      </c>
      <c r="B65" s="173"/>
      <c r="C65" s="119"/>
      <c r="D65" s="123"/>
    </row>
    <row r="66" spans="1:4" ht="15">
      <c r="A66" s="113"/>
      <c r="B66" s="113"/>
      <c r="C66" s="113"/>
      <c r="D66" s="113"/>
    </row>
  </sheetData>
  <sheetProtection/>
  <mergeCells count="46">
    <mergeCell ref="A58:C58"/>
    <mergeCell ref="A60:B60"/>
    <mergeCell ref="A61:B61"/>
    <mergeCell ref="A65:B65"/>
    <mergeCell ref="A49:C49"/>
    <mergeCell ref="A50:C50"/>
    <mergeCell ref="A53:B53"/>
    <mergeCell ref="A55:C55"/>
    <mergeCell ref="A56:B56"/>
    <mergeCell ref="A57:B57"/>
    <mergeCell ref="A39:C39"/>
    <mergeCell ref="A41:D41"/>
    <mergeCell ref="A42:C42"/>
    <mergeCell ref="A43:C43"/>
    <mergeCell ref="D43:D44"/>
    <mergeCell ref="A45:C45"/>
    <mergeCell ref="A33:D33"/>
    <mergeCell ref="A34:C34"/>
    <mergeCell ref="A35:C35"/>
    <mergeCell ref="D35:D36"/>
    <mergeCell ref="A37:C37"/>
    <mergeCell ref="A38:C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:D1"/>
    <mergeCell ref="A2:D2"/>
    <mergeCell ref="A4:D4"/>
    <mergeCell ref="A5:D5"/>
    <mergeCell ref="A11:D11"/>
    <mergeCell ref="A12:D1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90" zoomScaleNormal="90" zoomScaleSheetLayoutView="90" zoomScalePageLayoutView="0" workbookViewId="0" topLeftCell="C19">
      <selection activeCell="K25" sqref="K25"/>
    </sheetView>
  </sheetViews>
  <sheetFormatPr defaultColWidth="9.00390625" defaultRowHeight="12.75"/>
  <cols>
    <col min="1" max="1" width="9.125" style="7" hidden="1" customWidth="1"/>
    <col min="2" max="2" width="36.25390625" style="7" customWidth="1"/>
    <col min="3" max="3" width="9.125" style="7" customWidth="1"/>
    <col min="4" max="4" width="29.00390625" style="15" customWidth="1"/>
    <col min="5" max="5" width="19.875" style="10" customWidth="1"/>
    <col min="6" max="6" width="21.875" style="10" customWidth="1"/>
    <col min="7" max="7" width="16.375" style="7" customWidth="1"/>
    <col min="8" max="8" width="17.375" style="7" customWidth="1"/>
    <col min="9" max="10" width="13.875" style="7" customWidth="1"/>
    <col min="11" max="11" width="19.125" style="10" customWidth="1"/>
    <col min="12" max="12" width="23.875" style="7" customWidth="1"/>
    <col min="13" max="13" width="17.625" style="7" customWidth="1"/>
    <col min="14" max="16384" width="9.125" style="7" customWidth="1"/>
  </cols>
  <sheetData>
    <row r="1" spans="1:12" ht="21.75" customHeight="1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2.75" customHeight="1">
      <c r="A2" s="186" t="s">
        <v>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2.75" customHeight="1">
      <c r="A3" s="186" t="s">
        <v>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s="1" customFormat="1" ht="18" customHeight="1">
      <c r="A4" s="187" t="s">
        <v>410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s="1" customFormat="1" ht="15">
      <c r="A5" s="188" t="s">
        <v>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ht="15">
      <c r="B6" s="9"/>
    </row>
    <row r="7" spans="2:12" s="6" customFormat="1" ht="30" customHeight="1">
      <c r="B7" s="189" t="s">
        <v>4</v>
      </c>
      <c r="C7" s="189" t="s">
        <v>5</v>
      </c>
      <c r="D7" s="189" t="s">
        <v>6</v>
      </c>
      <c r="E7" s="189" t="s">
        <v>7</v>
      </c>
      <c r="F7" s="189"/>
      <c r="G7" s="189"/>
      <c r="H7" s="189"/>
      <c r="I7" s="189"/>
      <c r="J7" s="189"/>
      <c r="K7" s="189"/>
      <c r="L7" s="189"/>
    </row>
    <row r="8" spans="2:12" s="6" customFormat="1" ht="15">
      <c r="B8" s="189"/>
      <c r="C8" s="189"/>
      <c r="D8" s="189"/>
      <c r="E8" s="190" t="s">
        <v>8</v>
      </c>
      <c r="F8" s="192" t="s">
        <v>9</v>
      </c>
      <c r="G8" s="193"/>
      <c r="H8" s="193"/>
      <c r="I8" s="193"/>
      <c r="J8" s="193"/>
      <c r="K8" s="193"/>
      <c r="L8" s="194"/>
    </row>
    <row r="9" spans="2:12" s="6" customFormat="1" ht="57.75" customHeight="1">
      <c r="B9" s="189"/>
      <c r="C9" s="189"/>
      <c r="D9" s="189"/>
      <c r="E9" s="190"/>
      <c r="F9" s="189" t="s">
        <v>83</v>
      </c>
      <c r="G9" s="189" t="s">
        <v>10</v>
      </c>
      <c r="H9" s="191" t="s">
        <v>81</v>
      </c>
      <c r="I9" s="189" t="s">
        <v>11</v>
      </c>
      <c r="J9" s="189" t="s">
        <v>12</v>
      </c>
      <c r="K9" s="189" t="s">
        <v>13</v>
      </c>
      <c r="L9" s="189"/>
    </row>
    <row r="10" spans="2:12" s="6" customFormat="1" ht="187.5" customHeight="1">
      <c r="B10" s="189"/>
      <c r="C10" s="189"/>
      <c r="D10" s="189"/>
      <c r="E10" s="190"/>
      <c r="F10" s="189"/>
      <c r="G10" s="189"/>
      <c r="H10" s="191"/>
      <c r="I10" s="189"/>
      <c r="J10" s="189"/>
      <c r="K10" s="38" t="s">
        <v>8</v>
      </c>
      <c r="L10" s="5" t="s">
        <v>14</v>
      </c>
    </row>
    <row r="11" spans="2:12" s="39" customFormat="1" ht="15">
      <c r="B11" s="40">
        <v>1</v>
      </c>
      <c r="C11" s="40">
        <v>2</v>
      </c>
      <c r="D11" s="40">
        <v>3</v>
      </c>
      <c r="E11" s="40">
        <v>4</v>
      </c>
      <c r="F11" s="40">
        <v>5</v>
      </c>
      <c r="G11" s="41" t="s">
        <v>84</v>
      </c>
      <c r="H11" s="40">
        <v>6</v>
      </c>
      <c r="I11" s="40">
        <v>7</v>
      </c>
      <c r="J11" s="40">
        <v>8</v>
      </c>
      <c r="K11" s="40">
        <v>9</v>
      </c>
      <c r="L11" s="41" t="s">
        <v>75</v>
      </c>
    </row>
    <row r="12" spans="2:13" s="14" customFormat="1" ht="14.25">
      <c r="B12" s="42" t="s">
        <v>15</v>
      </c>
      <c r="C12" s="38">
        <v>100</v>
      </c>
      <c r="D12" s="38" t="s">
        <v>16</v>
      </c>
      <c r="E12" s="43">
        <f>F12+K12+H12</f>
        <v>29426307.000000004</v>
      </c>
      <c r="F12" s="43">
        <v>27956951.000000004</v>
      </c>
      <c r="G12" s="43"/>
      <c r="H12" s="43">
        <v>57600</v>
      </c>
      <c r="I12" s="43"/>
      <c r="J12" s="43"/>
      <c r="K12" s="43">
        <f>1180000+231756</f>
        <v>1411756</v>
      </c>
      <c r="L12" s="43"/>
      <c r="M12" s="12"/>
    </row>
    <row r="13" spans="2:13" s="1" customFormat="1" ht="15">
      <c r="B13" s="3" t="s">
        <v>9</v>
      </c>
      <c r="C13" s="189">
        <v>110</v>
      </c>
      <c r="D13" s="198"/>
      <c r="E13" s="199"/>
      <c r="F13" s="196" t="s">
        <v>16</v>
      </c>
      <c r="G13" s="195"/>
      <c r="H13" s="196" t="s">
        <v>16</v>
      </c>
      <c r="I13" s="196" t="s">
        <v>16</v>
      </c>
      <c r="J13" s="196" t="s">
        <v>16</v>
      </c>
      <c r="K13" s="199"/>
      <c r="L13" s="196" t="s">
        <v>16</v>
      </c>
      <c r="M13" s="12"/>
    </row>
    <row r="14" spans="2:13" s="1" customFormat="1" ht="15">
      <c r="B14" s="4" t="s">
        <v>17</v>
      </c>
      <c r="C14" s="189"/>
      <c r="D14" s="198"/>
      <c r="E14" s="199"/>
      <c r="F14" s="197"/>
      <c r="G14" s="195"/>
      <c r="H14" s="197"/>
      <c r="I14" s="197"/>
      <c r="J14" s="197"/>
      <c r="K14" s="199"/>
      <c r="L14" s="197"/>
      <c r="M14" s="2"/>
    </row>
    <row r="15" spans="2:13" s="1" customFormat="1" ht="15">
      <c r="B15" s="4"/>
      <c r="C15" s="5"/>
      <c r="D15" s="44"/>
      <c r="E15" s="43"/>
      <c r="F15" s="43"/>
      <c r="G15" s="45"/>
      <c r="H15" s="46"/>
      <c r="I15" s="46"/>
      <c r="J15" s="46"/>
      <c r="K15" s="43"/>
      <c r="L15" s="46"/>
      <c r="M15" s="2"/>
    </row>
    <row r="16" spans="2:13" s="1" customFormat="1" ht="15">
      <c r="B16" s="4" t="s">
        <v>18</v>
      </c>
      <c r="C16" s="5">
        <v>120</v>
      </c>
      <c r="D16" s="73" t="s">
        <v>162</v>
      </c>
      <c r="E16" s="43">
        <f>K16</f>
        <v>1011756</v>
      </c>
      <c r="F16" s="43"/>
      <c r="G16" s="45"/>
      <c r="H16" s="38" t="s">
        <v>16</v>
      </c>
      <c r="I16" s="38" t="s">
        <v>16</v>
      </c>
      <c r="J16" s="46"/>
      <c r="K16" s="43">
        <f>780000+231756</f>
        <v>1011756</v>
      </c>
      <c r="L16" s="46"/>
      <c r="M16" s="2"/>
    </row>
    <row r="17" spans="2:13" s="1" customFormat="1" ht="15">
      <c r="B17" s="4"/>
      <c r="C17" s="5"/>
      <c r="D17" s="44"/>
      <c r="E17" s="43"/>
      <c r="F17" s="43"/>
      <c r="G17" s="45"/>
      <c r="H17" s="46"/>
      <c r="I17" s="46"/>
      <c r="J17" s="46"/>
      <c r="K17" s="43"/>
      <c r="L17" s="46"/>
      <c r="M17" s="2"/>
    </row>
    <row r="18" spans="2:13" s="1" customFormat="1" ht="34.5" customHeight="1">
      <c r="B18" s="4" t="s">
        <v>19</v>
      </c>
      <c r="C18" s="5">
        <v>130</v>
      </c>
      <c r="D18" s="44"/>
      <c r="E18" s="43"/>
      <c r="F18" s="38" t="s">
        <v>16</v>
      </c>
      <c r="G18" s="45"/>
      <c r="H18" s="38" t="s">
        <v>16</v>
      </c>
      <c r="I18" s="38" t="s">
        <v>16</v>
      </c>
      <c r="J18" s="38" t="s">
        <v>16</v>
      </c>
      <c r="K18" s="43"/>
      <c r="L18" s="38" t="s">
        <v>16</v>
      </c>
      <c r="M18" s="2"/>
    </row>
    <row r="19" spans="2:13" s="1" customFormat="1" ht="81.75" customHeight="1">
      <c r="B19" s="4" t="s">
        <v>20</v>
      </c>
      <c r="C19" s="5">
        <v>140</v>
      </c>
      <c r="D19" s="44"/>
      <c r="E19" s="43"/>
      <c r="F19" s="38" t="s">
        <v>16</v>
      </c>
      <c r="G19" s="45"/>
      <c r="H19" s="38" t="s">
        <v>16</v>
      </c>
      <c r="I19" s="38" t="s">
        <v>16</v>
      </c>
      <c r="J19" s="38" t="s">
        <v>16</v>
      </c>
      <c r="K19" s="43"/>
      <c r="L19" s="38" t="s">
        <v>16</v>
      </c>
      <c r="M19" s="2"/>
    </row>
    <row r="20" spans="2:13" s="1" customFormat="1" ht="34.5" customHeight="1">
      <c r="B20" s="4" t="s">
        <v>21</v>
      </c>
      <c r="C20" s="5">
        <v>150</v>
      </c>
      <c r="D20" s="73" t="s">
        <v>162</v>
      </c>
      <c r="E20" s="43">
        <v>27956951</v>
      </c>
      <c r="F20" s="38" t="s">
        <v>16</v>
      </c>
      <c r="G20" s="45"/>
      <c r="H20" s="43"/>
      <c r="I20" s="46"/>
      <c r="J20" s="38" t="s">
        <v>16</v>
      </c>
      <c r="K20" s="38" t="s">
        <v>16</v>
      </c>
      <c r="L20" s="38" t="s">
        <v>16</v>
      </c>
      <c r="M20" s="2"/>
    </row>
    <row r="21" spans="2:13" s="1" customFormat="1" ht="21" customHeight="1">
      <c r="B21" s="4" t="s">
        <v>22</v>
      </c>
      <c r="C21" s="5">
        <v>160</v>
      </c>
      <c r="D21" s="73" t="s">
        <v>163</v>
      </c>
      <c r="E21" s="43">
        <f>K21</f>
        <v>400000</v>
      </c>
      <c r="F21" s="38" t="s">
        <v>16</v>
      </c>
      <c r="G21" s="45"/>
      <c r="H21" s="38" t="s">
        <v>16</v>
      </c>
      <c r="I21" s="38" t="s">
        <v>16</v>
      </c>
      <c r="J21" s="38" t="s">
        <v>16</v>
      </c>
      <c r="K21" s="43">
        <v>400000</v>
      </c>
      <c r="L21" s="46"/>
      <c r="M21" s="2"/>
    </row>
    <row r="22" spans="2:13" s="1" customFormat="1" ht="15">
      <c r="B22" s="4" t="s">
        <v>23</v>
      </c>
      <c r="C22" s="5">
        <v>180</v>
      </c>
      <c r="D22" s="38" t="s">
        <v>16</v>
      </c>
      <c r="E22" s="43"/>
      <c r="F22" s="38" t="s">
        <v>16</v>
      </c>
      <c r="G22" s="45"/>
      <c r="H22" s="38" t="s">
        <v>16</v>
      </c>
      <c r="I22" s="38" t="s">
        <v>16</v>
      </c>
      <c r="J22" s="38" t="s">
        <v>16</v>
      </c>
      <c r="K22" s="43"/>
      <c r="L22" s="38" t="s">
        <v>16</v>
      </c>
      <c r="M22" s="2"/>
    </row>
    <row r="23" spans="2:13" s="1" customFormat="1" ht="15">
      <c r="B23" s="4"/>
      <c r="C23" s="5"/>
      <c r="D23" s="44"/>
      <c r="E23" s="43"/>
      <c r="F23" s="43"/>
      <c r="G23" s="45"/>
      <c r="H23" s="46"/>
      <c r="I23" s="46"/>
      <c r="J23" s="46"/>
      <c r="K23" s="43"/>
      <c r="L23" s="46"/>
      <c r="M23" s="2"/>
    </row>
    <row r="24" spans="2:13" s="1" customFormat="1" ht="15">
      <c r="B24" s="4" t="s">
        <v>24</v>
      </c>
      <c r="C24" s="5">
        <v>200</v>
      </c>
      <c r="D24" s="38" t="s">
        <v>16</v>
      </c>
      <c r="E24" s="43">
        <f>F24+K24+H24</f>
        <v>29573116.610000003</v>
      </c>
      <c r="F24" s="43">
        <f>F25+F40+F35+F36</f>
        <v>27956951.000000004</v>
      </c>
      <c r="G24" s="43"/>
      <c r="H24" s="43">
        <v>57600</v>
      </c>
      <c r="I24" s="43"/>
      <c r="J24" s="43"/>
      <c r="K24" s="43">
        <f>K25+K40+K35</f>
        <v>1558565.61</v>
      </c>
      <c r="L24" s="43"/>
      <c r="M24" s="2"/>
    </row>
    <row r="25" spans="2:13" s="1" customFormat="1" ht="45.75" customHeight="1">
      <c r="B25" s="4" t="s">
        <v>25</v>
      </c>
      <c r="C25" s="5">
        <v>210</v>
      </c>
      <c r="D25" s="73"/>
      <c r="E25" s="43">
        <f>F25+K25+H25</f>
        <v>27642007.000000004</v>
      </c>
      <c r="F25" s="43">
        <f>SUM(F26:F32)</f>
        <v>26942251.000000004</v>
      </c>
      <c r="G25" s="43"/>
      <c r="H25" s="43"/>
      <c r="I25" s="43"/>
      <c r="J25" s="43"/>
      <c r="K25" s="43">
        <f>SUM(K26:K32)</f>
        <v>699756</v>
      </c>
      <c r="L25" s="43"/>
      <c r="M25" s="2"/>
    </row>
    <row r="26" spans="2:14" s="1" customFormat="1" ht="15">
      <c r="B26" s="3" t="s">
        <v>26</v>
      </c>
      <c r="C26" s="201">
        <v>211</v>
      </c>
      <c r="D26" s="71"/>
      <c r="E26" s="203"/>
      <c r="F26" s="199"/>
      <c r="G26" s="204"/>
      <c r="H26" s="195"/>
      <c r="I26" s="200"/>
      <c r="J26" s="200"/>
      <c r="K26" s="200"/>
      <c r="L26" s="199"/>
      <c r="M26" s="200"/>
      <c r="N26" s="2"/>
    </row>
    <row r="27" spans="2:14" s="1" customFormat="1" ht="30">
      <c r="B27" s="16" t="s">
        <v>82</v>
      </c>
      <c r="C27" s="202"/>
      <c r="D27" s="72"/>
      <c r="E27" s="203"/>
      <c r="F27" s="199"/>
      <c r="G27" s="205"/>
      <c r="H27" s="195"/>
      <c r="I27" s="200"/>
      <c r="J27" s="200"/>
      <c r="K27" s="200"/>
      <c r="L27" s="199"/>
      <c r="M27" s="200"/>
      <c r="N27" s="2"/>
    </row>
    <row r="28" spans="2:14" s="1" customFormat="1" ht="15">
      <c r="B28" s="16"/>
      <c r="C28" s="72"/>
      <c r="D28" s="73" t="s">
        <v>154</v>
      </c>
      <c r="E28" s="77">
        <f>F28+K28</f>
        <v>18599670</v>
      </c>
      <c r="F28" s="75">
        <f>18097470+5800-20600-20000</f>
        <v>18062670</v>
      </c>
      <c r="G28" s="70"/>
      <c r="H28" s="45"/>
      <c r="I28" s="46"/>
      <c r="J28" s="46"/>
      <c r="K28" s="46">
        <f>359000+178000</f>
        <v>537000</v>
      </c>
      <c r="L28" s="43"/>
      <c r="M28" s="76"/>
      <c r="N28" s="2"/>
    </row>
    <row r="29" spans="2:14" s="1" customFormat="1" ht="15">
      <c r="B29" s="16"/>
      <c r="C29" s="72"/>
      <c r="D29" s="73" t="s">
        <v>398</v>
      </c>
      <c r="E29" s="77">
        <f>F29+K29</f>
        <v>40600</v>
      </c>
      <c r="F29" s="75">
        <f>20600+20000</f>
        <v>40600</v>
      </c>
      <c r="G29" s="70"/>
      <c r="H29" s="45"/>
      <c r="I29" s="46"/>
      <c r="J29" s="46"/>
      <c r="K29" s="46"/>
      <c r="L29" s="43"/>
      <c r="M29" s="76"/>
      <c r="N29" s="2"/>
    </row>
    <row r="30" spans="2:13" s="1" customFormat="1" ht="15">
      <c r="B30" s="16"/>
      <c r="C30" s="72"/>
      <c r="D30" s="74" t="s">
        <v>155</v>
      </c>
      <c r="E30" s="43">
        <f>F30+K30</f>
        <v>5628256</v>
      </c>
      <c r="F30" s="75">
        <v>5465500</v>
      </c>
      <c r="G30" s="45"/>
      <c r="H30" s="46"/>
      <c r="I30" s="46"/>
      <c r="J30" s="46"/>
      <c r="K30" s="43">
        <f>109000+53756</f>
        <v>162756</v>
      </c>
      <c r="L30" s="46"/>
      <c r="M30" s="2"/>
    </row>
    <row r="31" spans="2:13" s="1" customFormat="1" ht="15">
      <c r="B31" s="16"/>
      <c r="C31" s="72"/>
      <c r="D31" s="148" t="s">
        <v>399</v>
      </c>
      <c r="E31" s="43">
        <f>F31+K31</f>
        <v>2590999.24</v>
      </c>
      <c r="F31" s="75">
        <f>1425561.45+1165437.79</f>
        <v>2590999.24</v>
      </c>
      <c r="G31" s="45"/>
      <c r="H31" s="46"/>
      <c r="I31" s="46"/>
      <c r="J31" s="46"/>
      <c r="K31" s="43"/>
      <c r="L31" s="46"/>
      <c r="M31" s="2"/>
    </row>
    <row r="32" spans="2:13" s="1" customFormat="1" ht="15">
      <c r="B32" s="16"/>
      <c r="C32" s="72"/>
      <c r="D32" s="148" t="s">
        <v>400</v>
      </c>
      <c r="E32" s="43">
        <f>F32+K32</f>
        <v>782481.76</v>
      </c>
      <c r="F32" s="75">
        <f>430519.55+351962.21</f>
        <v>782481.76</v>
      </c>
      <c r="G32" s="45"/>
      <c r="H32" s="46"/>
      <c r="I32" s="46"/>
      <c r="J32" s="46"/>
      <c r="K32" s="43"/>
      <c r="L32" s="46"/>
      <c r="M32" s="2"/>
    </row>
    <row r="33" spans="2:13" s="1" customFormat="1" ht="30">
      <c r="B33" s="4" t="s">
        <v>27</v>
      </c>
      <c r="C33" s="5">
        <v>220</v>
      </c>
      <c r="D33" s="74"/>
      <c r="E33" s="43"/>
      <c r="F33" s="43"/>
      <c r="G33" s="45"/>
      <c r="H33" s="46"/>
      <c r="I33" s="46"/>
      <c r="J33" s="46"/>
      <c r="K33" s="43"/>
      <c r="L33" s="46"/>
      <c r="M33" s="2"/>
    </row>
    <row r="34" spans="2:13" s="1" customFormat="1" ht="15">
      <c r="B34" s="3" t="s">
        <v>26</v>
      </c>
      <c r="C34" s="5"/>
      <c r="D34" s="44"/>
      <c r="E34" s="43"/>
      <c r="F34" s="43"/>
      <c r="G34" s="45"/>
      <c r="H34" s="46"/>
      <c r="I34" s="46"/>
      <c r="J34" s="46"/>
      <c r="K34" s="43"/>
      <c r="L34" s="46"/>
      <c r="M34" s="2"/>
    </row>
    <row r="35" spans="2:13" s="1" customFormat="1" ht="30">
      <c r="B35" s="4" t="s">
        <v>28</v>
      </c>
      <c r="C35" s="5">
        <v>230</v>
      </c>
      <c r="D35" s="73" t="s">
        <v>404</v>
      </c>
      <c r="E35" s="43">
        <f>F35+K35</f>
        <v>73927.95999999999</v>
      </c>
      <c r="F35" s="43">
        <f>78878.48-4956.86</f>
        <v>73921.62</v>
      </c>
      <c r="G35" s="45"/>
      <c r="H35" s="46"/>
      <c r="I35" s="46"/>
      <c r="J35" s="46"/>
      <c r="K35" s="43">
        <v>6.34</v>
      </c>
      <c r="L35" s="46"/>
      <c r="M35" s="2"/>
    </row>
    <row r="36" spans="2:13" s="1" customFormat="1" ht="15">
      <c r="B36" s="4"/>
      <c r="C36" s="5"/>
      <c r="D36" s="73" t="s">
        <v>405</v>
      </c>
      <c r="E36" s="43">
        <f>F36</f>
        <v>4956.86</v>
      </c>
      <c r="F36" s="43">
        <v>4956.86</v>
      </c>
      <c r="G36" s="45"/>
      <c r="H36" s="46"/>
      <c r="I36" s="46"/>
      <c r="J36" s="46"/>
      <c r="K36" s="43"/>
      <c r="L36" s="46"/>
      <c r="M36" s="2"/>
    </row>
    <row r="37" spans="2:13" s="1" customFormat="1" ht="15">
      <c r="B37" s="3" t="s">
        <v>26</v>
      </c>
      <c r="C37" s="5"/>
      <c r="D37" s="44"/>
      <c r="E37" s="43"/>
      <c r="F37" s="43"/>
      <c r="G37" s="45"/>
      <c r="H37" s="46"/>
      <c r="I37" s="46"/>
      <c r="J37" s="46"/>
      <c r="K37" s="43"/>
      <c r="L37" s="46"/>
      <c r="M37" s="2"/>
    </row>
    <row r="38" spans="2:13" s="1" customFormat="1" ht="30">
      <c r="B38" s="4" t="s">
        <v>74</v>
      </c>
      <c r="C38" s="5">
        <v>240</v>
      </c>
      <c r="D38" s="44"/>
      <c r="E38" s="43"/>
      <c r="F38" s="43"/>
      <c r="G38" s="45"/>
      <c r="H38" s="46"/>
      <c r="I38" s="46"/>
      <c r="J38" s="46"/>
      <c r="K38" s="43"/>
      <c r="L38" s="46"/>
      <c r="M38" s="2"/>
    </row>
    <row r="39" spans="2:13" s="1" customFormat="1" ht="30">
      <c r="B39" s="4" t="s">
        <v>29</v>
      </c>
      <c r="C39" s="5">
        <v>250</v>
      </c>
      <c r="D39" s="44"/>
      <c r="E39" s="43"/>
      <c r="F39" s="43"/>
      <c r="G39" s="45"/>
      <c r="H39" s="46"/>
      <c r="I39" s="46"/>
      <c r="J39" s="46"/>
      <c r="K39" s="43"/>
      <c r="L39" s="46"/>
      <c r="M39" s="2"/>
    </row>
    <row r="40" spans="2:13" s="1" customFormat="1" ht="30">
      <c r="B40" s="4" t="s">
        <v>30</v>
      </c>
      <c r="C40" s="5">
        <v>260</v>
      </c>
      <c r="D40" s="44"/>
      <c r="E40" s="43">
        <f>F40+H40+K40+G40</f>
        <v>1852224.79</v>
      </c>
      <c r="F40" s="43">
        <f>F41+F42+F43+F44+F46+F47+F48+F49+F50+F51+F52</f>
        <v>935821.5199999999</v>
      </c>
      <c r="G40" s="43"/>
      <c r="H40" s="43">
        <v>57600</v>
      </c>
      <c r="I40" s="43"/>
      <c r="J40" s="43"/>
      <c r="K40" s="43">
        <f>SUM(K41:K49)+K50+K51+K52</f>
        <v>858803.27</v>
      </c>
      <c r="L40" s="43"/>
      <c r="M40" s="2"/>
    </row>
    <row r="41" spans="2:13" s="1" customFormat="1" ht="15">
      <c r="B41" s="4"/>
      <c r="C41" s="5"/>
      <c r="D41" s="38" t="s">
        <v>16</v>
      </c>
      <c r="E41" s="43"/>
      <c r="F41" s="43"/>
      <c r="G41" s="43"/>
      <c r="H41" s="43"/>
      <c r="I41" s="43"/>
      <c r="J41" s="43"/>
      <c r="K41" s="43"/>
      <c r="L41" s="43"/>
      <c r="M41" s="2"/>
    </row>
    <row r="42" spans="2:13" s="1" customFormat="1" ht="15">
      <c r="B42" s="4"/>
      <c r="C42" s="5"/>
      <c r="D42" s="73" t="s">
        <v>156</v>
      </c>
      <c r="E42" s="43">
        <v>55600</v>
      </c>
      <c r="F42" s="43">
        <v>55600</v>
      </c>
      <c r="G42" s="43"/>
      <c r="H42" s="43"/>
      <c r="I42" s="43"/>
      <c r="J42" s="43"/>
      <c r="K42" s="43"/>
      <c r="L42" s="43"/>
      <c r="M42" s="2"/>
    </row>
    <row r="43" spans="2:13" s="1" customFormat="1" ht="15">
      <c r="B43" s="4"/>
      <c r="C43" s="5"/>
      <c r="D43" s="73" t="s">
        <v>157</v>
      </c>
      <c r="E43" s="43">
        <f>F43+K43</f>
        <v>604662.19</v>
      </c>
      <c r="F43" s="43">
        <f>361676.49-35.82+206721.52</f>
        <v>568362.19</v>
      </c>
      <c r="G43" s="43"/>
      <c r="H43" s="43"/>
      <c r="I43" s="43"/>
      <c r="J43" s="43"/>
      <c r="K43" s="43">
        <v>36300</v>
      </c>
      <c r="L43" s="43"/>
      <c r="M43" s="2"/>
    </row>
    <row r="44" spans="2:13" s="1" customFormat="1" ht="15">
      <c r="B44" s="4"/>
      <c r="C44" s="5"/>
      <c r="D44" s="73" t="s">
        <v>158</v>
      </c>
      <c r="E44" s="43">
        <f aca="true" t="shared" si="0" ref="E44:E52">F44+K44</f>
        <v>251600</v>
      </c>
      <c r="F44" s="43">
        <f>181600-34800</f>
        <v>146800</v>
      </c>
      <c r="G44" s="43"/>
      <c r="H44" s="43"/>
      <c r="I44" s="43"/>
      <c r="J44" s="43"/>
      <c r="K44" s="43">
        <v>104800</v>
      </c>
      <c r="L44" s="43"/>
      <c r="M44" s="2"/>
    </row>
    <row r="45" spans="2:13" s="1" customFormat="1" ht="15">
      <c r="B45" s="4"/>
      <c r="C45" s="5"/>
      <c r="D45" s="73" t="s">
        <v>159</v>
      </c>
      <c r="E45" s="43">
        <f>F45+K45+H45+G45</f>
        <v>57600</v>
      </c>
      <c r="F45" s="43"/>
      <c r="G45" s="43"/>
      <c r="H45" s="43">
        <v>57600</v>
      </c>
      <c r="I45" s="43"/>
      <c r="J45" s="43"/>
      <c r="K45" s="43"/>
      <c r="L45" s="43"/>
      <c r="M45" s="2"/>
    </row>
    <row r="46" spans="2:13" s="1" customFormat="1" ht="15">
      <c r="B46" s="4"/>
      <c r="C46" s="5"/>
      <c r="D46" s="73" t="s">
        <v>160</v>
      </c>
      <c r="E46" s="43">
        <f t="shared" si="0"/>
        <v>146809.61</v>
      </c>
      <c r="F46" s="43"/>
      <c r="G46" s="43"/>
      <c r="H46" s="43"/>
      <c r="I46" s="43"/>
      <c r="J46" s="43"/>
      <c r="K46" s="43">
        <v>146809.61</v>
      </c>
      <c r="L46" s="43"/>
      <c r="M46" s="2"/>
    </row>
    <row r="47" spans="2:13" s="1" customFormat="1" ht="15">
      <c r="B47" s="4"/>
      <c r="C47" s="5"/>
      <c r="D47" s="73" t="s">
        <v>160</v>
      </c>
      <c r="E47" s="43">
        <f t="shared" si="0"/>
        <v>245993.66</v>
      </c>
      <c r="F47" s="43">
        <v>96000</v>
      </c>
      <c r="G47" s="43"/>
      <c r="H47" s="43"/>
      <c r="I47" s="43"/>
      <c r="J47" s="43"/>
      <c r="K47" s="43">
        <f>150000-6.34</f>
        <v>149993.66</v>
      </c>
      <c r="L47" s="43"/>
      <c r="M47" s="2"/>
    </row>
    <row r="48" spans="2:13" s="1" customFormat="1" ht="15">
      <c r="B48" s="4"/>
      <c r="C48" s="5"/>
      <c r="D48" s="73" t="s">
        <v>160</v>
      </c>
      <c r="E48" s="43">
        <f t="shared" si="0"/>
        <v>0</v>
      </c>
      <c r="F48" s="43"/>
      <c r="G48" s="43"/>
      <c r="H48" s="43"/>
      <c r="I48" s="43"/>
      <c r="J48" s="43"/>
      <c r="K48" s="43"/>
      <c r="L48" s="43"/>
      <c r="M48" s="2"/>
    </row>
    <row r="49" spans="2:13" s="1" customFormat="1" ht="15">
      <c r="B49" s="4"/>
      <c r="C49" s="5"/>
      <c r="D49" s="73" t="s">
        <v>164</v>
      </c>
      <c r="E49" s="43">
        <f t="shared" si="0"/>
        <v>169059.33000000002</v>
      </c>
      <c r="F49" s="43">
        <f>69023.51+35.82</f>
        <v>69059.33</v>
      </c>
      <c r="G49" s="43"/>
      <c r="H49" s="43"/>
      <c r="I49" s="43"/>
      <c r="J49" s="43"/>
      <c r="K49" s="43">
        <v>100000</v>
      </c>
      <c r="L49" s="43"/>
      <c r="M49" s="2"/>
    </row>
    <row r="50" spans="2:13" s="1" customFormat="1" ht="30">
      <c r="B50" s="4" t="s">
        <v>31</v>
      </c>
      <c r="C50" s="5">
        <v>300</v>
      </c>
      <c r="D50" s="73" t="s">
        <v>161</v>
      </c>
      <c r="E50" s="43">
        <f t="shared" si="0"/>
        <v>0</v>
      </c>
      <c r="F50" s="43">
        <f>250800-250800</f>
        <v>0</v>
      </c>
      <c r="G50" s="45"/>
      <c r="H50" s="46"/>
      <c r="I50" s="46"/>
      <c r="J50" s="46"/>
      <c r="K50" s="43"/>
      <c r="L50" s="46"/>
      <c r="M50" s="2"/>
    </row>
    <row r="51" spans="2:13" s="1" customFormat="1" ht="15">
      <c r="B51" s="4"/>
      <c r="C51" s="5"/>
      <c r="D51" s="73" t="s">
        <v>403</v>
      </c>
      <c r="E51" s="43">
        <f t="shared" si="0"/>
        <v>155900</v>
      </c>
      <c r="F51" s="150"/>
      <c r="G51" s="45"/>
      <c r="H51" s="46"/>
      <c r="I51" s="46"/>
      <c r="J51" s="46"/>
      <c r="K51" s="43">
        <v>155900</v>
      </c>
      <c r="L51" s="46"/>
      <c r="M51" s="2"/>
    </row>
    <row r="52" spans="2:13" s="1" customFormat="1" ht="15">
      <c r="B52" s="4"/>
      <c r="C52" s="5"/>
      <c r="D52" s="73" t="s">
        <v>402</v>
      </c>
      <c r="E52" s="43">
        <f t="shared" si="0"/>
        <v>165000</v>
      </c>
      <c r="F52" s="150"/>
      <c r="G52" s="45"/>
      <c r="H52" s="46"/>
      <c r="I52" s="46"/>
      <c r="J52" s="46"/>
      <c r="K52" s="43">
        <v>165000</v>
      </c>
      <c r="L52" s="46"/>
      <c r="M52" s="2"/>
    </row>
    <row r="53" spans="2:13" s="1" customFormat="1" ht="15">
      <c r="B53" s="3" t="s">
        <v>26</v>
      </c>
      <c r="C53" s="189">
        <v>310</v>
      </c>
      <c r="D53" s="38" t="s">
        <v>16</v>
      </c>
      <c r="E53" s="199"/>
      <c r="F53" s="204"/>
      <c r="G53" s="195"/>
      <c r="H53" s="200"/>
      <c r="I53" s="200"/>
      <c r="J53" s="200"/>
      <c r="K53" s="199"/>
      <c r="L53" s="200"/>
      <c r="M53" s="2"/>
    </row>
    <row r="54" spans="2:13" s="1" customFormat="1" ht="15">
      <c r="B54" s="4" t="s">
        <v>32</v>
      </c>
      <c r="C54" s="189"/>
      <c r="D54" s="198"/>
      <c r="E54" s="199"/>
      <c r="F54" s="205"/>
      <c r="G54" s="195"/>
      <c r="H54" s="200"/>
      <c r="I54" s="200"/>
      <c r="J54" s="200"/>
      <c r="K54" s="199"/>
      <c r="L54" s="200"/>
      <c r="M54" s="2"/>
    </row>
    <row r="55" spans="2:13" s="1" customFormat="1" ht="15">
      <c r="B55" s="4" t="s">
        <v>33</v>
      </c>
      <c r="C55" s="5">
        <v>320</v>
      </c>
      <c r="D55" s="198"/>
      <c r="E55" s="43"/>
      <c r="F55" s="43"/>
      <c r="G55" s="45"/>
      <c r="H55" s="46"/>
      <c r="I55" s="46"/>
      <c r="J55" s="46"/>
      <c r="K55" s="43"/>
      <c r="L55" s="46"/>
      <c r="M55" s="2"/>
    </row>
    <row r="56" spans="2:13" s="1" customFormat="1" ht="15">
      <c r="B56" s="4" t="s">
        <v>34</v>
      </c>
      <c r="C56" s="5">
        <v>400</v>
      </c>
      <c r="D56" s="43"/>
      <c r="E56" s="43"/>
      <c r="F56" s="43"/>
      <c r="G56" s="45"/>
      <c r="H56" s="46"/>
      <c r="I56" s="46"/>
      <c r="J56" s="46"/>
      <c r="K56" s="43"/>
      <c r="L56" s="46"/>
      <c r="M56" s="2"/>
    </row>
    <row r="57" spans="2:13" s="1" customFormat="1" ht="15">
      <c r="B57" s="3" t="s">
        <v>26</v>
      </c>
      <c r="C57" s="189">
        <v>410</v>
      </c>
      <c r="D57" s="44"/>
      <c r="E57" s="199"/>
      <c r="F57" s="204"/>
      <c r="G57" s="195"/>
      <c r="H57" s="200"/>
      <c r="I57" s="200"/>
      <c r="J57" s="200"/>
      <c r="K57" s="199"/>
      <c r="L57" s="200"/>
      <c r="M57" s="2"/>
    </row>
    <row r="58" spans="2:13" s="1" customFormat="1" ht="15">
      <c r="B58" s="4" t="s">
        <v>35</v>
      </c>
      <c r="C58" s="189"/>
      <c r="D58" s="198"/>
      <c r="E58" s="199"/>
      <c r="F58" s="205"/>
      <c r="G58" s="195"/>
      <c r="H58" s="200"/>
      <c r="I58" s="200"/>
      <c r="J58" s="200"/>
      <c r="K58" s="199"/>
      <c r="L58" s="200"/>
      <c r="M58" s="2"/>
    </row>
    <row r="59" spans="2:13" s="1" customFormat="1" ht="15">
      <c r="B59" s="4" t="s">
        <v>36</v>
      </c>
      <c r="C59" s="5">
        <v>420</v>
      </c>
      <c r="D59" s="198"/>
      <c r="E59" s="43"/>
      <c r="F59" s="43"/>
      <c r="G59" s="45"/>
      <c r="H59" s="46"/>
      <c r="I59" s="46"/>
      <c r="J59" s="46"/>
      <c r="K59" s="43"/>
      <c r="L59" s="46"/>
      <c r="M59" s="2"/>
    </row>
    <row r="60" spans="2:13" s="1" customFormat="1" ht="15">
      <c r="B60" s="4" t="s">
        <v>37</v>
      </c>
      <c r="C60" s="5">
        <v>500</v>
      </c>
      <c r="D60" s="44"/>
      <c r="E60" s="43">
        <v>146809.61</v>
      </c>
      <c r="F60" s="43"/>
      <c r="G60" s="45"/>
      <c r="H60" s="46"/>
      <c r="I60" s="46"/>
      <c r="J60" s="46"/>
      <c r="K60" s="43">
        <v>149809.61</v>
      </c>
      <c r="L60" s="46"/>
      <c r="M60" s="2"/>
    </row>
    <row r="61" spans="2:13" s="1" customFormat="1" ht="15">
      <c r="B61" s="4" t="s">
        <v>38</v>
      </c>
      <c r="C61" s="5">
        <v>600</v>
      </c>
      <c r="D61" s="38" t="s">
        <v>16</v>
      </c>
      <c r="E61" s="43"/>
      <c r="F61" s="43"/>
      <c r="G61" s="45"/>
      <c r="H61" s="46"/>
      <c r="I61" s="46"/>
      <c r="J61" s="46"/>
      <c r="K61" s="43"/>
      <c r="L61" s="46"/>
      <c r="M61" s="2"/>
    </row>
    <row r="62" spans="4:13" s="1" customFormat="1" ht="15">
      <c r="D62" s="38" t="s">
        <v>16</v>
      </c>
      <c r="E62" s="13"/>
      <c r="F62" s="13"/>
      <c r="G62" s="2"/>
      <c r="H62" s="2"/>
      <c r="I62" s="2"/>
      <c r="J62" s="2"/>
      <c r="K62" s="13"/>
      <c r="L62" s="2"/>
      <c r="M62" s="2"/>
    </row>
    <row r="63" spans="4:13" s="1" customFormat="1" ht="15">
      <c r="D63" s="47"/>
      <c r="E63" s="13"/>
      <c r="F63" s="13"/>
      <c r="G63" s="2"/>
      <c r="H63" s="2"/>
      <c r="I63" s="2"/>
      <c r="J63" s="2"/>
      <c r="K63" s="13"/>
      <c r="L63" s="2"/>
      <c r="M63" s="2"/>
    </row>
    <row r="64" spans="4:13" s="1" customFormat="1" ht="15">
      <c r="D64" s="47"/>
      <c r="E64" s="13"/>
      <c r="F64" s="13"/>
      <c r="G64" s="2"/>
      <c r="H64" s="2"/>
      <c r="I64" s="2"/>
      <c r="J64" s="2"/>
      <c r="K64" s="13"/>
      <c r="L64" s="2"/>
      <c r="M64" s="2"/>
    </row>
    <row r="65" spans="4:13" s="1" customFormat="1" ht="15">
      <c r="D65" s="47"/>
      <c r="E65" s="13"/>
      <c r="F65" s="13"/>
      <c r="G65" s="2"/>
      <c r="H65" s="2"/>
      <c r="I65" s="2"/>
      <c r="J65" s="2"/>
      <c r="K65" s="13"/>
      <c r="L65" s="2"/>
      <c r="M65" s="2"/>
    </row>
    <row r="66" spans="4:13" s="1" customFormat="1" ht="15">
      <c r="D66" s="47"/>
      <c r="E66" s="13"/>
      <c r="F66" s="13"/>
      <c r="G66" s="2"/>
      <c r="H66" s="2"/>
      <c r="I66" s="2"/>
      <c r="J66" s="2"/>
      <c r="K66" s="13"/>
      <c r="L66" s="2"/>
      <c r="M66" s="2"/>
    </row>
    <row r="67" spans="4:13" s="1" customFormat="1" ht="15">
      <c r="D67" s="47"/>
      <c r="E67" s="13"/>
      <c r="F67" s="13"/>
      <c r="G67" s="2"/>
      <c r="H67" s="2"/>
      <c r="I67" s="2"/>
      <c r="J67" s="2"/>
      <c r="K67" s="13"/>
      <c r="L67" s="2"/>
      <c r="M67" s="2"/>
    </row>
    <row r="68" spans="4:13" ht="15">
      <c r="D68" s="47"/>
      <c r="E68" s="11"/>
      <c r="F68" s="11"/>
      <c r="G68" s="8"/>
      <c r="H68" s="8"/>
      <c r="I68" s="8"/>
      <c r="J68" s="8"/>
      <c r="K68" s="11"/>
      <c r="L68" s="8"/>
      <c r="M68" s="8"/>
    </row>
    <row r="69" spans="5:13" ht="15">
      <c r="E69" s="11"/>
      <c r="F69" s="11"/>
      <c r="G69" s="8"/>
      <c r="H69" s="8"/>
      <c r="I69" s="8"/>
      <c r="J69" s="8"/>
      <c r="K69" s="11"/>
      <c r="L69" s="8"/>
      <c r="M69" s="8"/>
    </row>
    <row r="70" spans="5:13" ht="15">
      <c r="E70" s="11"/>
      <c r="F70" s="11"/>
      <c r="G70" s="8"/>
      <c r="H70" s="8"/>
      <c r="I70" s="8"/>
      <c r="J70" s="8"/>
      <c r="K70" s="11"/>
      <c r="L70" s="8"/>
      <c r="M70" s="8"/>
    </row>
  </sheetData>
  <sheetProtection/>
  <mergeCells count="57">
    <mergeCell ref="J57:J58"/>
    <mergeCell ref="K57:K58"/>
    <mergeCell ref="L57:L58"/>
    <mergeCell ref="F53:F54"/>
    <mergeCell ref="F57:F58"/>
    <mergeCell ref="G57:G58"/>
    <mergeCell ref="H57:H58"/>
    <mergeCell ref="I57:I58"/>
    <mergeCell ref="C57:C58"/>
    <mergeCell ref="D58:D59"/>
    <mergeCell ref="E57:E58"/>
    <mergeCell ref="G53:G54"/>
    <mergeCell ref="H53:H54"/>
    <mergeCell ref="I53:I54"/>
    <mergeCell ref="C53:C54"/>
    <mergeCell ref="D54:D55"/>
    <mergeCell ref="E53:E54"/>
    <mergeCell ref="C26:C27"/>
    <mergeCell ref="E26:E27"/>
    <mergeCell ref="F26:F27"/>
    <mergeCell ref="K53:K54"/>
    <mergeCell ref="L53:L54"/>
    <mergeCell ref="J53:J54"/>
    <mergeCell ref="G26:G27"/>
    <mergeCell ref="M26:M27"/>
    <mergeCell ref="H26:H27"/>
    <mergeCell ref="I26:I27"/>
    <mergeCell ref="J26:J27"/>
    <mergeCell ref="K13:K14"/>
    <mergeCell ref="L13:L14"/>
    <mergeCell ref="K26:K27"/>
    <mergeCell ref="L26:L27"/>
    <mergeCell ref="G13:G14"/>
    <mergeCell ref="H13:H14"/>
    <mergeCell ref="I13:I14"/>
    <mergeCell ref="J13:J14"/>
    <mergeCell ref="C13:C14"/>
    <mergeCell ref="D13:D14"/>
    <mergeCell ref="E13:E14"/>
    <mergeCell ref="F13:F14"/>
    <mergeCell ref="D7:D10"/>
    <mergeCell ref="E7:L7"/>
    <mergeCell ref="F9:F10"/>
    <mergeCell ref="F8:L8"/>
    <mergeCell ref="I9:I10"/>
    <mergeCell ref="J9:J10"/>
    <mergeCell ref="K9:L9"/>
    <mergeCell ref="A1:L1"/>
    <mergeCell ref="A2:L2"/>
    <mergeCell ref="A3:L3"/>
    <mergeCell ref="A4:L4"/>
    <mergeCell ref="A5:L5"/>
    <mergeCell ref="B7:B10"/>
    <mergeCell ref="C7:C10"/>
    <mergeCell ref="E8:E10"/>
    <mergeCell ref="G9:G10"/>
    <mergeCell ref="H9:H10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1">
      <selection activeCell="E22" sqref="E22"/>
    </sheetView>
  </sheetViews>
  <sheetFormatPr defaultColWidth="9.00390625" defaultRowHeight="12.75"/>
  <cols>
    <col min="1" max="1" width="17.875" style="0" customWidth="1"/>
    <col min="4" max="4" width="15.125" style="0" customWidth="1"/>
    <col min="5" max="5" width="13.00390625" style="0" customWidth="1"/>
    <col min="6" max="6" width="12.625" style="0" customWidth="1"/>
    <col min="7" max="7" width="13.25390625" style="0" customWidth="1"/>
    <col min="8" max="8" width="12.625" style="0" customWidth="1"/>
    <col min="9" max="9" width="14.25390625" style="0" customWidth="1"/>
    <col min="12" max="12" width="9.625" style="0" customWidth="1"/>
  </cols>
  <sheetData>
    <row r="1" spans="1:12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5.75">
      <c r="A2" s="206" t="s">
        <v>165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5.75">
      <c r="A3" s="208" t="s">
        <v>409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ht="15">
      <c r="A5" s="209" t="s">
        <v>4</v>
      </c>
      <c r="B5" s="209" t="s">
        <v>5</v>
      </c>
      <c r="C5" s="209" t="s">
        <v>78</v>
      </c>
      <c r="D5" s="212" t="s">
        <v>166</v>
      </c>
      <c r="E5" s="212"/>
      <c r="F5" s="212"/>
      <c r="G5" s="212"/>
      <c r="H5" s="212"/>
      <c r="I5" s="212"/>
      <c r="J5" s="212"/>
      <c r="K5" s="212"/>
      <c r="L5" s="212"/>
    </row>
    <row r="6" spans="1:12" ht="15">
      <c r="A6" s="210"/>
      <c r="B6" s="210"/>
      <c r="C6" s="210"/>
      <c r="D6" s="212" t="s">
        <v>79</v>
      </c>
      <c r="E6" s="212"/>
      <c r="F6" s="212"/>
      <c r="G6" s="212" t="s">
        <v>9</v>
      </c>
      <c r="H6" s="212"/>
      <c r="I6" s="212"/>
      <c r="J6" s="212"/>
      <c r="K6" s="212"/>
      <c r="L6" s="212"/>
    </row>
    <row r="7" spans="1:12" ht="85.5" customHeight="1">
      <c r="A7" s="210"/>
      <c r="B7" s="210"/>
      <c r="C7" s="210"/>
      <c r="D7" s="212"/>
      <c r="E7" s="212"/>
      <c r="F7" s="212"/>
      <c r="G7" s="212" t="s">
        <v>167</v>
      </c>
      <c r="H7" s="212"/>
      <c r="I7" s="212"/>
      <c r="J7" s="212" t="s">
        <v>168</v>
      </c>
      <c r="K7" s="212"/>
      <c r="L7" s="212"/>
    </row>
    <row r="8" spans="1:12" ht="90">
      <c r="A8" s="211"/>
      <c r="B8" s="211"/>
      <c r="C8" s="211"/>
      <c r="D8" s="79" t="s">
        <v>246</v>
      </c>
      <c r="E8" s="79" t="s">
        <v>247</v>
      </c>
      <c r="F8" s="79" t="s">
        <v>248</v>
      </c>
      <c r="G8" s="79" t="s">
        <v>246</v>
      </c>
      <c r="H8" s="79" t="s">
        <v>247</v>
      </c>
      <c r="I8" s="79" t="s">
        <v>248</v>
      </c>
      <c r="J8" s="79" t="s">
        <v>246</v>
      </c>
      <c r="K8" s="79" t="s">
        <v>249</v>
      </c>
      <c r="L8" s="79" t="s">
        <v>248</v>
      </c>
    </row>
    <row r="9" spans="1:12" ht="15">
      <c r="A9" s="80" t="s">
        <v>107</v>
      </c>
      <c r="B9" s="80" t="s">
        <v>111</v>
      </c>
      <c r="C9" s="80" t="s">
        <v>118</v>
      </c>
      <c r="D9" s="80" t="s">
        <v>169</v>
      </c>
      <c r="E9" s="80" t="s">
        <v>170</v>
      </c>
      <c r="F9" s="80" t="s">
        <v>171</v>
      </c>
      <c r="G9" s="80" t="s">
        <v>172</v>
      </c>
      <c r="H9" s="80" t="s">
        <v>173</v>
      </c>
      <c r="I9" s="80" t="s">
        <v>174</v>
      </c>
      <c r="J9" s="80"/>
      <c r="K9" s="80" t="s">
        <v>75</v>
      </c>
      <c r="L9" s="80" t="s">
        <v>175</v>
      </c>
    </row>
    <row r="10" spans="1:12" ht="69.75" customHeight="1">
      <c r="A10" s="81" t="s">
        <v>176</v>
      </c>
      <c r="B10" s="80" t="s">
        <v>85</v>
      </c>
      <c r="C10" s="79" t="s">
        <v>92</v>
      </c>
      <c r="D10" s="82">
        <f>G25+D11</f>
        <v>1852224.79</v>
      </c>
      <c r="E10" s="83">
        <f aca="true" t="shared" si="0" ref="E10:J10">SUM(E11+E25)</f>
        <v>1732500</v>
      </c>
      <c r="F10" s="83">
        <f t="shared" si="0"/>
        <v>1732500</v>
      </c>
      <c r="G10" s="84">
        <f t="shared" si="0"/>
        <v>1848870.7</v>
      </c>
      <c r="H10" s="83">
        <f>SUM(H11+H25)</f>
        <v>1732500</v>
      </c>
      <c r="I10" s="83">
        <f t="shared" si="0"/>
        <v>1732500</v>
      </c>
      <c r="J10" s="84">
        <f t="shared" si="0"/>
        <v>0</v>
      </c>
      <c r="K10" s="83">
        <f>SUM(K11+K25)</f>
        <v>0</v>
      </c>
      <c r="L10" s="83">
        <f>SUM(L11+L25)</f>
        <v>0</v>
      </c>
    </row>
    <row r="11" spans="1:12" ht="96" customHeight="1">
      <c r="A11" s="81" t="s">
        <v>177</v>
      </c>
      <c r="B11" s="80" t="s">
        <v>178</v>
      </c>
      <c r="C11" s="79" t="s">
        <v>92</v>
      </c>
      <c r="D11" s="82">
        <v>3354.0899999999997</v>
      </c>
      <c r="E11" s="82">
        <f>H11+K11</f>
        <v>0</v>
      </c>
      <c r="F11" s="82"/>
      <c r="G11" s="84">
        <f>G12+G13+G14+G15+G16+G17+G18+G19+G20+G21+G22+G23+G24</f>
        <v>0</v>
      </c>
      <c r="H11" s="85">
        <v>0</v>
      </c>
      <c r="I11" s="85">
        <v>0</v>
      </c>
      <c r="J11" s="86">
        <v>0</v>
      </c>
      <c r="K11" s="86">
        <v>0</v>
      </c>
      <c r="L11" s="86">
        <v>0</v>
      </c>
    </row>
    <row r="12" spans="1:12" ht="29.25" customHeight="1">
      <c r="A12" s="81" t="s">
        <v>179</v>
      </c>
      <c r="B12" s="80" t="s">
        <v>180</v>
      </c>
      <c r="C12" s="79">
        <v>2018</v>
      </c>
      <c r="D12" s="85">
        <v>88.35</v>
      </c>
      <c r="E12" s="87"/>
      <c r="F12" s="126"/>
      <c r="G12" s="88">
        <v>0</v>
      </c>
      <c r="H12" s="85">
        <v>0</v>
      </c>
      <c r="I12" s="85">
        <v>0</v>
      </c>
      <c r="J12" s="85"/>
      <c r="K12" s="86"/>
      <c r="L12" s="86"/>
    </row>
    <row r="13" spans="1:12" ht="30">
      <c r="A13" s="81" t="s">
        <v>181</v>
      </c>
      <c r="B13" s="80" t="s">
        <v>182</v>
      </c>
      <c r="C13" s="151">
        <v>2018</v>
      </c>
      <c r="D13" s="85">
        <v>3265.74</v>
      </c>
      <c r="E13" s="87"/>
      <c r="F13" s="126"/>
      <c r="G13" s="88">
        <v>0</v>
      </c>
      <c r="H13" s="85">
        <v>0</v>
      </c>
      <c r="I13" s="85">
        <v>0</v>
      </c>
      <c r="J13" s="85"/>
      <c r="K13" s="86"/>
      <c r="L13" s="86"/>
    </row>
    <row r="14" spans="1:12" ht="38.25" customHeight="1">
      <c r="A14" s="81" t="s">
        <v>183</v>
      </c>
      <c r="B14" s="80" t="s">
        <v>184</v>
      </c>
      <c r="C14" s="151">
        <v>2018</v>
      </c>
      <c r="D14" s="85"/>
      <c r="E14" s="87"/>
      <c r="F14" s="87"/>
      <c r="G14" s="88"/>
      <c r="H14" s="85">
        <v>0</v>
      </c>
      <c r="I14" s="85">
        <v>0</v>
      </c>
      <c r="J14" s="85"/>
      <c r="K14" s="86"/>
      <c r="L14" s="86"/>
    </row>
    <row r="15" spans="1:12" ht="36.75" customHeight="1">
      <c r="A15" s="81" t="s">
        <v>185</v>
      </c>
      <c r="B15" s="80" t="s">
        <v>186</v>
      </c>
      <c r="C15" s="151">
        <v>2018</v>
      </c>
      <c r="D15" s="85"/>
      <c r="E15" s="87"/>
      <c r="F15" s="87"/>
      <c r="G15" s="88">
        <v>0</v>
      </c>
      <c r="H15" s="85">
        <v>0</v>
      </c>
      <c r="I15" s="85">
        <v>0</v>
      </c>
      <c r="J15" s="85"/>
      <c r="K15" s="86"/>
      <c r="L15" s="86"/>
    </row>
    <row r="16" spans="1:12" ht="30">
      <c r="A16" s="81" t="s">
        <v>187</v>
      </c>
      <c r="B16" s="80" t="s">
        <v>188</v>
      </c>
      <c r="C16" s="151">
        <v>2018</v>
      </c>
      <c r="D16" s="85"/>
      <c r="E16" s="87"/>
      <c r="F16" s="87"/>
      <c r="G16" s="88">
        <v>0</v>
      </c>
      <c r="H16" s="85">
        <v>0</v>
      </c>
      <c r="I16" s="85">
        <v>0</v>
      </c>
      <c r="J16" s="85"/>
      <c r="K16" s="86"/>
      <c r="L16" s="86"/>
    </row>
    <row r="17" spans="1:12" ht="15">
      <c r="A17" s="81" t="s">
        <v>189</v>
      </c>
      <c r="B17" s="80" t="s">
        <v>190</v>
      </c>
      <c r="C17" s="151">
        <v>2018</v>
      </c>
      <c r="D17" s="85"/>
      <c r="E17" s="87"/>
      <c r="F17" s="87"/>
      <c r="G17" s="88">
        <v>0</v>
      </c>
      <c r="H17" s="85">
        <v>0</v>
      </c>
      <c r="I17" s="85">
        <v>0</v>
      </c>
      <c r="J17" s="85"/>
      <c r="K17" s="86"/>
      <c r="L17" s="86"/>
    </row>
    <row r="18" spans="1:12" ht="42.75" customHeight="1">
      <c r="A18" s="81" t="s">
        <v>191</v>
      </c>
      <c r="B18" s="80" t="s">
        <v>192</v>
      </c>
      <c r="C18" s="151">
        <v>2018</v>
      </c>
      <c r="D18" s="85"/>
      <c r="E18" s="87"/>
      <c r="F18" s="87"/>
      <c r="G18" s="88">
        <v>0</v>
      </c>
      <c r="H18" s="85">
        <v>0</v>
      </c>
      <c r="I18" s="85">
        <v>0</v>
      </c>
      <c r="J18" s="85"/>
      <c r="K18" s="86"/>
      <c r="L18" s="86"/>
    </row>
    <row r="19" spans="1:12" ht="81" customHeight="1">
      <c r="A19" s="81" t="s">
        <v>193</v>
      </c>
      <c r="B19" s="80" t="s">
        <v>194</v>
      </c>
      <c r="C19" s="151">
        <v>2018</v>
      </c>
      <c r="D19" s="85"/>
      <c r="E19" s="87"/>
      <c r="F19" s="87"/>
      <c r="G19" s="88">
        <v>0</v>
      </c>
      <c r="H19" s="85">
        <v>0</v>
      </c>
      <c r="I19" s="85">
        <v>0</v>
      </c>
      <c r="J19" s="85"/>
      <c r="K19" s="86"/>
      <c r="L19" s="86"/>
    </row>
    <row r="20" spans="1:12" ht="73.5" customHeight="1">
      <c r="A20" s="81" t="s">
        <v>195</v>
      </c>
      <c r="B20" s="80" t="s">
        <v>196</v>
      </c>
      <c r="C20" s="151">
        <v>2018</v>
      </c>
      <c r="D20" s="85"/>
      <c r="E20" s="87"/>
      <c r="F20" s="87"/>
      <c r="G20" s="88">
        <v>0</v>
      </c>
      <c r="H20" s="85">
        <v>0</v>
      </c>
      <c r="I20" s="85">
        <v>0</v>
      </c>
      <c r="J20" s="85"/>
      <c r="K20" s="86"/>
      <c r="L20" s="86"/>
    </row>
    <row r="21" spans="1:12" ht="79.5" customHeight="1">
      <c r="A21" s="81" t="s">
        <v>197</v>
      </c>
      <c r="B21" s="80" t="s">
        <v>198</v>
      </c>
      <c r="C21" s="151">
        <v>2018</v>
      </c>
      <c r="D21" s="85"/>
      <c r="E21" s="87"/>
      <c r="F21" s="87"/>
      <c r="G21" s="88">
        <v>0</v>
      </c>
      <c r="H21" s="85">
        <v>0</v>
      </c>
      <c r="I21" s="85">
        <v>0</v>
      </c>
      <c r="J21" s="85"/>
      <c r="K21" s="86"/>
      <c r="L21" s="86"/>
    </row>
    <row r="22" spans="1:12" ht="75.75" customHeight="1">
      <c r="A22" s="81" t="s">
        <v>199</v>
      </c>
      <c r="B22" s="80" t="s">
        <v>200</v>
      </c>
      <c r="C22" s="151">
        <v>2018</v>
      </c>
      <c r="D22" s="85"/>
      <c r="E22" s="87"/>
      <c r="F22" s="87"/>
      <c r="G22" s="88">
        <v>0</v>
      </c>
      <c r="H22" s="85">
        <v>0</v>
      </c>
      <c r="I22" s="85">
        <v>0</v>
      </c>
      <c r="J22" s="85"/>
      <c r="K22" s="86"/>
      <c r="L22" s="86"/>
    </row>
    <row r="23" spans="1:12" ht="28.5" customHeight="1">
      <c r="A23" s="81" t="s">
        <v>201</v>
      </c>
      <c r="B23" s="80" t="s">
        <v>202</v>
      </c>
      <c r="C23" s="151">
        <v>2018</v>
      </c>
      <c r="D23" s="85"/>
      <c r="E23" s="87"/>
      <c r="F23" s="87"/>
      <c r="G23" s="88">
        <v>0</v>
      </c>
      <c r="H23" s="85">
        <v>0</v>
      </c>
      <c r="I23" s="85">
        <v>0</v>
      </c>
      <c r="J23" s="85"/>
      <c r="K23" s="86"/>
      <c r="L23" s="86"/>
    </row>
    <row r="24" spans="1:12" ht="29.25" customHeight="1">
      <c r="A24" s="81" t="s">
        <v>203</v>
      </c>
      <c r="B24" s="80" t="s">
        <v>204</v>
      </c>
      <c r="C24" s="151">
        <v>2018</v>
      </c>
      <c r="D24" s="85"/>
      <c r="E24" s="87"/>
      <c r="F24" s="87"/>
      <c r="G24" s="88">
        <v>0</v>
      </c>
      <c r="H24" s="85">
        <v>0</v>
      </c>
      <c r="I24" s="85">
        <v>0</v>
      </c>
      <c r="J24" s="85"/>
      <c r="K24" s="86"/>
      <c r="L24" s="86"/>
    </row>
    <row r="25" spans="1:12" ht="63.75" customHeight="1">
      <c r="A25" s="81" t="s">
        <v>205</v>
      </c>
      <c r="B25" s="80" t="s">
        <v>149</v>
      </c>
      <c r="C25" s="79">
        <v>2019</v>
      </c>
      <c r="D25" s="89">
        <f>G25+J25</f>
        <v>1848870.7</v>
      </c>
      <c r="E25" s="83">
        <f>H25+K25</f>
        <v>1732500</v>
      </c>
      <c r="F25" s="83">
        <f>I25+L25</f>
        <v>1732500</v>
      </c>
      <c r="G25" s="84">
        <f aca="true" t="shared" si="1" ref="G25:L25">SUM(G26:G49)</f>
        <v>1848870.7</v>
      </c>
      <c r="H25" s="83">
        <f t="shared" si="1"/>
        <v>1732500</v>
      </c>
      <c r="I25" s="83">
        <f t="shared" si="1"/>
        <v>1732500</v>
      </c>
      <c r="J25" s="83">
        <f t="shared" si="1"/>
        <v>0</v>
      </c>
      <c r="K25" s="83">
        <f t="shared" si="1"/>
        <v>0</v>
      </c>
      <c r="L25" s="83">
        <f t="shared" si="1"/>
        <v>0</v>
      </c>
    </row>
    <row r="26" spans="1:12" ht="22.5" customHeight="1">
      <c r="A26" s="81" t="s">
        <v>179</v>
      </c>
      <c r="B26" s="80" t="s">
        <v>206</v>
      </c>
      <c r="C26" s="151">
        <v>2019</v>
      </c>
      <c r="D26" s="87"/>
      <c r="E26" s="87"/>
      <c r="F26" s="87"/>
      <c r="G26" s="90">
        <f>55600-88.35</f>
        <v>55511.65</v>
      </c>
      <c r="H26" s="90">
        <v>55600</v>
      </c>
      <c r="I26" s="90">
        <v>55600</v>
      </c>
      <c r="J26" s="85"/>
      <c r="K26" s="85"/>
      <c r="L26" s="85"/>
    </row>
    <row r="27" spans="1:12" ht="31.5" customHeight="1">
      <c r="A27" s="81" t="s">
        <v>181</v>
      </c>
      <c r="B27" s="80" t="s">
        <v>207</v>
      </c>
      <c r="C27" s="151">
        <v>2019</v>
      </c>
      <c r="D27" s="87"/>
      <c r="E27" s="87"/>
      <c r="F27" s="87"/>
      <c r="G27" s="90">
        <f>361700-3265.74-23.51-32.82+206721.52</f>
        <v>565099.45</v>
      </c>
      <c r="H27" s="90">
        <v>361700</v>
      </c>
      <c r="I27" s="90">
        <v>361700</v>
      </c>
      <c r="J27" s="85"/>
      <c r="K27" s="85"/>
      <c r="L27" s="85"/>
    </row>
    <row r="28" spans="1:12" ht="34.5" customHeight="1">
      <c r="A28" s="81" t="s">
        <v>183</v>
      </c>
      <c r="B28" s="80" t="s">
        <v>208</v>
      </c>
      <c r="C28" s="151">
        <v>2019</v>
      </c>
      <c r="D28" s="87"/>
      <c r="E28" s="87"/>
      <c r="F28" s="87"/>
      <c r="G28" s="90">
        <f>181600-34800</f>
        <v>146800</v>
      </c>
      <c r="H28" s="90">
        <v>181600</v>
      </c>
      <c r="I28" s="90">
        <v>181600</v>
      </c>
      <c r="J28" s="85"/>
      <c r="K28" s="85"/>
      <c r="L28" s="85"/>
    </row>
    <row r="29" spans="1:12" ht="15">
      <c r="A29" s="81" t="s">
        <v>209</v>
      </c>
      <c r="B29" s="80" t="s">
        <v>210</v>
      </c>
      <c r="C29" s="151">
        <v>2019</v>
      </c>
      <c r="D29" s="87"/>
      <c r="E29" s="87"/>
      <c r="F29" s="87"/>
      <c r="G29" s="90">
        <f>85800-5800+5840+51760</f>
        <v>137600</v>
      </c>
      <c r="H29" s="90">
        <v>85800</v>
      </c>
      <c r="I29" s="90">
        <v>85800</v>
      </c>
      <c r="J29" s="85"/>
      <c r="K29" s="85"/>
      <c r="L29" s="85"/>
    </row>
    <row r="30" spans="1:12" ht="70.5" customHeight="1">
      <c r="A30" s="81" t="s">
        <v>211</v>
      </c>
      <c r="B30" s="80" t="s">
        <v>212</v>
      </c>
      <c r="C30" s="151">
        <v>2019</v>
      </c>
      <c r="D30" s="87"/>
      <c r="E30" s="87"/>
      <c r="F30" s="87"/>
      <c r="G30" s="90">
        <v>12000</v>
      </c>
      <c r="H30" s="90">
        <v>12000</v>
      </c>
      <c r="I30" s="90">
        <v>12000</v>
      </c>
      <c r="J30" s="85"/>
      <c r="K30" s="85"/>
      <c r="L30" s="85"/>
    </row>
    <row r="31" spans="1:12" ht="38.25" customHeight="1">
      <c r="A31" s="81" t="s">
        <v>185</v>
      </c>
      <c r="B31" s="80" t="s">
        <v>213</v>
      </c>
      <c r="C31" s="151">
        <v>2019</v>
      </c>
      <c r="D31" s="87"/>
      <c r="E31" s="87"/>
      <c r="F31" s="87"/>
      <c r="G31" s="90">
        <v>0</v>
      </c>
      <c r="H31" s="90">
        <v>0</v>
      </c>
      <c r="I31" s="90">
        <v>0</v>
      </c>
      <c r="J31" s="85"/>
      <c r="K31" s="85"/>
      <c r="L31" s="85"/>
    </row>
    <row r="32" spans="1:12" ht="36.75" customHeight="1">
      <c r="A32" s="81" t="s">
        <v>187</v>
      </c>
      <c r="B32" s="80" t="s">
        <v>214</v>
      </c>
      <c r="C32" s="151">
        <v>2019</v>
      </c>
      <c r="D32" s="87"/>
      <c r="E32" s="87"/>
      <c r="F32" s="87"/>
      <c r="G32" s="90"/>
      <c r="H32" s="90"/>
      <c r="I32" s="90"/>
      <c r="J32" s="85"/>
      <c r="K32" s="85"/>
      <c r="L32" s="85"/>
    </row>
    <row r="33" spans="1:12" ht="15">
      <c r="A33" s="81" t="s">
        <v>189</v>
      </c>
      <c r="B33" s="80" t="s">
        <v>215</v>
      </c>
      <c r="C33" s="151">
        <v>2019</v>
      </c>
      <c r="D33" s="87"/>
      <c r="E33" s="87"/>
      <c r="F33" s="87"/>
      <c r="G33" s="90">
        <v>42000</v>
      </c>
      <c r="H33" s="90">
        <v>42000</v>
      </c>
      <c r="I33" s="90">
        <v>42000</v>
      </c>
      <c r="J33" s="85"/>
      <c r="K33" s="85"/>
      <c r="L33" s="85"/>
    </row>
    <row r="34" spans="1:12" ht="48" customHeight="1">
      <c r="A34" s="81" t="s">
        <v>191</v>
      </c>
      <c r="B34" s="80" t="s">
        <v>216</v>
      </c>
      <c r="C34" s="151">
        <v>2019</v>
      </c>
      <c r="D34" s="85"/>
      <c r="E34" s="87"/>
      <c r="F34" s="87"/>
      <c r="G34" s="90"/>
      <c r="H34" s="90"/>
      <c r="I34" s="90"/>
      <c r="J34" s="85"/>
      <c r="K34" s="85"/>
      <c r="L34" s="85"/>
    </row>
    <row r="35" spans="1:12" ht="51" customHeight="1">
      <c r="A35" s="81" t="s">
        <v>193</v>
      </c>
      <c r="B35" s="80" t="s">
        <v>217</v>
      </c>
      <c r="C35" s="151">
        <v>2019</v>
      </c>
      <c r="D35" s="87"/>
      <c r="E35" s="87"/>
      <c r="F35" s="87"/>
      <c r="G35" s="90">
        <f>70000+146809.61-6.34</f>
        <v>216803.27</v>
      </c>
      <c r="H35" s="90">
        <v>70000</v>
      </c>
      <c r="I35" s="90">
        <v>70000</v>
      </c>
      <c r="J35" s="85"/>
      <c r="K35" s="85"/>
      <c r="L35" s="85"/>
    </row>
    <row r="36" spans="1:12" ht="33" customHeight="1">
      <c r="A36" s="81" t="s">
        <v>218</v>
      </c>
      <c r="B36" s="80" t="s">
        <v>219</v>
      </c>
      <c r="C36" s="151">
        <v>2019</v>
      </c>
      <c r="D36" s="87"/>
      <c r="E36" s="87"/>
      <c r="F36" s="87"/>
      <c r="G36" s="90"/>
      <c r="H36" s="90">
        <v>250800</v>
      </c>
      <c r="I36" s="90">
        <v>250800</v>
      </c>
      <c r="J36" s="85"/>
      <c r="K36" s="85"/>
      <c r="L36" s="85"/>
    </row>
    <row r="37" spans="1:12" ht="30">
      <c r="A37" s="81" t="s">
        <v>220</v>
      </c>
      <c r="B37" s="80" t="s">
        <v>221</v>
      </c>
      <c r="C37" s="151">
        <v>2019</v>
      </c>
      <c r="D37" s="87"/>
      <c r="E37" s="87"/>
      <c r="F37" s="87"/>
      <c r="G37" s="90">
        <v>0</v>
      </c>
      <c r="H37" s="90">
        <v>0</v>
      </c>
      <c r="I37" s="90">
        <v>0</v>
      </c>
      <c r="J37" s="85"/>
      <c r="K37" s="85"/>
      <c r="L37" s="85"/>
    </row>
    <row r="38" spans="1:12" ht="15">
      <c r="A38" s="81" t="s">
        <v>222</v>
      </c>
      <c r="B38" s="80" t="s">
        <v>223</v>
      </c>
      <c r="C38" s="151">
        <v>2019</v>
      </c>
      <c r="D38" s="87"/>
      <c r="E38" s="87"/>
      <c r="F38" s="87"/>
      <c r="G38" s="90"/>
      <c r="H38" s="90"/>
      <c r="I38" s="90"/>
      <c r="J38" s="85"/>
      <c r="K38" s="85"/>
      <c r="L38" s="85"/>
    </row>
    <row r="39" spans="1:12" ht="30">
      <c r="A39" s="81" t="s">
        <v>224</v>
      </c>
      <c r="B39" s="80" t="s">
        <v>225</v>
      </c>
      <c r="C39" s="151">
        <v>2019</v>
      </c>
      <c r="D39" s="87"/>
      <c r="E39" s="87"/>
      <c r="F39" s="87"/>
      <c r="G39" s="90"/>
      <c r="H39" s="90"/>
      <c r="I39" s="90"/>
      <c r="J39" s="85"/>
      <c r="K39" s="85"/>
      <c r="L39" s="85"/>
    </row>
    <row r="40" spans="1:12" ht="26.25" customHeight="1">
      <c r="A40" s="81" t="s">
        <v>226</v>
      </c>
      <c r="B40" s="80" t="s">
        <v>227</v>
      </c>
      <c r="C40" s="151">
        <v>2019</v>
      </c>
      <c r="D40" s="87"/>
      <c r="E40" s="87"/>
      <c r="F40" s="87"/>
      <c r="G40" s="90">
        <v>247100</v>
      </c>
      <c r="H40" s="90">
        <v>247100</v>
      </c>
      <c r="I40" s="90">
        <v>247100</v>
      </c>
      <c r="J40" s="85"/>
      <c r="K40" s="85"/>
      <c r="L40" s="85"/>
    </row>
    <row r="41" spans="1:12" ht="15">
      <c r="A41" s="81" t="s">
        <v>228</v>
      </c>
      <c r="B41" s="80" t="s">
        <v>229</v>
      </c>
      <c r="C41" s="151">
        <v>2019</v>
      </c>
      <c r="D41" s="87"/>
      <c r="E41" s="87"/>
      <c r="F41" s="87"/>
      <c r="G41" s="91">
        <f>169000+23.51+32.82</f>
        <v>169056.33000000002</v>
      </c>
      <c r="H41" s="91">
        <v>169000</v>
      </c>
      <c r="I41" s="91">
        <v>169000</v>
      </c>
      <c r="J41" s="85"/>
      <c r="K41" s="85"/>
      <c r="L41" s="85"/>
    </row>
    <row r="42" spans="1:12" ht="45">
      <c r="A42" s="81" t="s">
        <v>230</v>
      </c>
      <c r="B42" s="80" t="s">
        <v>231</v>
      </c>
      <c r="C42" s="151">
        <v>2019</v>
      </c>
      <c r="D42" s="87"/>
      <c r="E42" s="87"/>
      <c r="F42" s="87"/>
      <c r="G42" s="90">
        <f>16629.06-4000-6537.35-6091.71</f>
        <v>0</v>
      </c>
      <c r="H42" s="90">
        <f>16629.06-4000-6537.35-6091.71</f>
        <v>0</v>
      </c>
      <c r="I42" s="91">
        <v>0</v>
      </c>
      <c r="J42" s="85"/>
      <c r="K42" s="85"/>
      <c r="L42" s="85"/>
    </row>
    <row r="43" spans="1:12" ht="30">
      <c r="A43" s="81" t="s">
        <v>232</v>
      </c>
      <c r="B43" s="80" t="s">
        <v>233</v>
      </c>
      <c r="C43" s="151">
        <v>2019</v>
      </c>
      <c r="D43" s="87"/>
      <c r="E43" s="87"/>
      <c r="F43" s="87"/>
      <c r="G43" s="91"/>
      <c r="H43" s="91"/>
      <c r="I43" s="91"/>
      <c r="J43" s="85"/>
      <c r="K43" s="85"/>
      <c r="L43" s="85"/>
    </row>
    <row r="44" spans="1:12" ht="45">
      <c r="A44" s="81" t="s">
        <v>234</v>
      </c>
      <c r="B44" s="80" t="s">
        <v>235</v>
      </c>
      <c r="C44" s="151">
        <v>2019</v>
      </c>
      <c r="D44" s="87"/>
      <c r="E44" s="87"/>
      <c r="F44" s="87"/>
      <c r="G44" s="91">
        <v>0</v>
      </c>
      <c r="H44" s="91">
        <v>0</v>
      </c>
      <c r="I44" s="91">
        <v>0</v>
      </c>
      <c r="J44" s="85"/>
      <c r="K44" s="85"/>
      <c r="L44" s="85"/>
    </row>
    <row r="45" spans="1:12" ht="30">
      <c r="A45" s="81" t="s">
        <v>236</v>
      </c>
      <c r="B45" s="80" t="s">
        <v>237</v>
      </c>
      <c r="C45" s="151">
        <v>2019</v>
      </c>
      <c r="D45" s="87"/>
      <c r="E45" s="87"/>
      <c r="F45" s="87"/>
      <c r="G45" s="91">
        <v>96000</v>
      </c>
      <c r="H45" s="91">
        <v>96000</v>
      </c>
      <c r="I45" s="91">
        <v>96000</v>
      </c>
      <c r="J45" s="85"/>
      <c r="K45" s="85"/>
      <c r="L45" s="85"/>
    </row>
    <row r="46" spans="1:12" ht="30">
      <c r="A46" s="81" t="s">
        <v>238</v>
      </c>
      <c r="B46" s="80" t="s">
        <v>239</v>
      </c>
      <c r="C46" s="151">
        <v>2019</v>
      </c>
      <c r="D46" s="87"/>
      <c r="E46" s="87"/>
      <c r="F46" s="87"/>
      <c r="G46" s="91">
        <v>39100</v>
      </c>
      <c r="H46" s="91">
        <v>39100</v>
      </c>
      <c r="I46" s="91">
        <v>39100</v>
      </c>
      <c r="J46" s="85"/>
      <c r="K46" s="85"/>
      <c r="L46" s="85"/>
    </row>
    <row r="47" spans="1:12" ht="75">
      <c r="A47" s="81" t="s">
        <v>240</v>
      </c>
      <c r="B47" s="80" t="s">
        <v>241</v>
      </c>
      <c r="C47" s="151">
        <v>2019</v>
      </c>
      <c r="D47" s="87"/>
      <c r="E47" s="87"/>
      <c r="F47" s="87"/>
      <c r="G47" s="91">
        <v>40000</v>
      </c>
      <c r="H47" s="91">
        <v>40000</v>
      </c>
      <c r="I47" s="91">
        <v>40000</v>
      </c>
      <c r="J47" s="85"/>
      <c r="K47" s="85"/>
      <c r="L47" s="85"/>
    </row>
    <row r="48" spans="1:12" ht="30">
      <c r="A48" s="81" t="s">
        <v>242</v>
      </c>
      <c r="B48" s="80" t="s">
        <v>243</v>
      </c>
      <c r="C48" s="151">
        <v>2019</v>
      </c>
      <c r="D48" s="87"/>
      <c r="E48" s="87"/>
      <c r="F48" s="87"/>
      <c r="G48" s="90">
        <f>73800</f>
        <v>73800</v>
      </c>
      <c r="H48" s="90">
        <v>73800</v>
      </c>
      <c r="I48" s="91">
        <v>73800</v>
      </c>
      <c r="J48" s="85"/>
      <c r="K48" s="85"/>
      <c r="L48" s="85"/>
    </row>
    <row r="49" spans="1:12" ht="40.5" customHeight="1">
      <c r="A49" s="81" t="s">
        <v>244</v>
      </c>
      <c r="B49" s="80" t="s">
        <v>245</v>
      </c>
      <c r="C49" s="151">
        <v>2019</v>
      </c>
      <c r="D49" s="87"/>
      <c r="E49" s="87"/>
      <c r="F49" s="87"/>
      <c r="G49" s="91">
        <v>8000</v>
      </c>
      <c r="H49" s="91">
        <v>8000</v>
      </c>
      <c r="I49" s="91">
        <v>8000</v>
      </c>
      <c r="J49" s="85"/>
      <c r="K49" s="85"/>
      <c r="L49" s="85"/>
    </row>
  </sheetData>
  <sheetProtection/>
  <mergeCells count="10">
    <mergeCell ref="A2:L2"/>
    <mergeCell ref="A3:L3"/>
    <mergeCell ref="A5:A8"/>
    <mergeCell ref="B5:B8"/>
    <mergeCell ref="C5:C8"/>
    <mergeCell ref="D5:L5"/>
    <mergeCell ref="D6:F7"/>
    <mergeCell ref="G6:L6"/>
    <mergeCell ref="G7:I7"/>
    <mergeCell ref="J7:L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">
      <selection activeCell="CX26" sqref="CX26"/>
    </sheetView>
  </sheetViews>
  <sheetFormatPr defaultColWidth="0.875" defaultRowHeight="12" customHeight="1"/>
  <cols>
    <col min="1" max="52" width="0.875" style="29" customWidth="1"/>
    <col min="53" max="70" width="1.12109375" style="29" customWidth="1"/>
    <col min="71" max="16384" width="0.875" style="29" customWidth="1"/>
  </cols>
  <sheetData>
    <row r="1" spans="1:70" ht="12" customHeight="1">
      <c r="A1" s="223" t="s">
        <v>72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</row>
    <row r="3" ht="3" customHeight="1"/>
    <row r="4" spans="1:70" s="30" customFormat="1" ht="14.25">
      <c r="A4" s="218" t="s">
        <v>65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</row>
    <row r="5" spans="1:70" s="30" customFormat="1" ht="14.25">
      <c r="A5" s="218" t="s">
        <v>150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8"/>
      <c r="BQ5" s="218"/>
      <c r="BR5" s="218"/>
    </row>
    <row r="6" spans="1:70" s="30" customFormat="1" ht="14.25">
      <c r="A6" s="218" t="s">
        <v>80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</row>
    <row r="7" spans="1:70" s="30" customFormat="1" ht="14.25">
      <c r="A7" s="224" t="s">
        <v>86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</row>
    <row r="8" ht="10.5" customHeight="1"/>
    <row r="9" spans="1:70" ht="55.5" customHeight="1">
      <c r="A9" s="219" t="s">
        <v>4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1"/>
      <c r="AP9" s="219" t="s">
        <v>5</v>
      </c>
      <c r="AQ9" s="220"/>
      <c r="AR9" s="220"/>
      <c r="AS9" s="220"/>
      <c r="AT9" s="220"/>
      <c r="AU9" s="220"/>
      <c r="AV9" s="220"/>
      <c r="AW9" s="220"/>
      <c r="AX9" s="220"/>
      <c r="AY9" s="220"/>
      <c r="AZ9" s="221"/>
      <c r="BA9" s="219" t="s">
        <v>151</v>
      </c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1"/>
    </row>
    <row r="10" spans="1:70" s="28" customFormat="1" ht="12.75">
      <c r="A10" s="222">
        <v>1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>
        <v>2</v>
      </c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>
        <v>3</v>
      </c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</row>
    <row r="11" spans="1:70" ht="15" customHeight="1">
      <c r="A11" s="213" t="s">
        <v>37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5"/>
      <c r="AP11" s="216" t="s">
        <v>88</v>
      </c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</row>
    <row r="12" spans="1:70" ht="15" customHeight="1">
      <c r="A12" s="213" t="s">
        <v>38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5"/>
      <c r="AP12" s="216" t="s">
        <v>89</v>
      </c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</row>
    <row r="13" spans="1:70" ht="15" customHeight="1">
      <c r="A13" s="213" t="s">
        <v>66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5"/>
      <c r="AP13" s="216" t="s">
        <v>90</v>
      </c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</row>
    <row r="14" spans="1:70" ht="15" customHeight="1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5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</row>
    <row r="15" spans="1:70" ht="15" customHeight="1">
      <c r="A15" s="213" t="s">
        <v>67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5"/>
      <c r="AP15" s="216" t="s">
        <v>91</v>
      </c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</row>
    <row r="16" spans="1:70" ht="15" customHeight="1">
      <c r="A16" s="213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5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</row>
    <row r="18" spans="1:70" ht="12" customHeight="1">
      <c r="A18" s="223" t="s">
        <v>73</v>
      </c>
      <c r="B18" s="223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</row>
    <row r="20" ht="3" customHeight="1"/>
    <row r="21" spans="1:70" s="30" customFormat="1" ht="14.25">
      <c r="A21" s="225" t="s">
        <v>68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</row>
    <row r="22" ht="10.5" customHeight="1"/>
    <row r="23" spans="1:70" ht="44.25" customHeight="1">
      <c r="A23" s="219" t="s">
        <v>4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1"/>
      <c r="AP23" s="219" t="s">
        <v>5</v>
      </c>
      <c r="AQ23" s="220"/>
      <c r="AR23" s="220"/>
      <c r="AS23" s="220"/>
      <c r="AT23" s="220"/>
      <c r="AU23" s="220"/>
      <c r="AV23" s="220"/>
      <c r="AW23" s="220"/>
      <c r="AX23" s="220"/>
      <c r="AY23" s="220"/>
      <c r="AZ23" s="221"/>
      <c r="BA23" s="219" t="s">
        <v>152</v>
      </c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1"/>
    </row>
    <row r="24" spans="1:70" s="28" customFormat="1" ht="12.75">
      <c r="A24" s="222">
        <v>1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>
        <v>2</v>
      </c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>
        <v>3</v>
      </c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</row>
    <row r="25" spans="1:70" ht="15" customHeight="1">
      <c r="A25" s="213" t="s">
        <v>69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5"/>
      <c r="AP25" s="216" t="s">
        <v>88</v>
      </c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</row>
    <row r="26" spans="1:70" ht="73.5" customHeight="1">
      <c r="A26" s="213" t="s">
        <v>87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5"/>
      <c r="AP26" s="216" t="s">
        <v>89</v>
      </c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</row>
    <row r="27" spans="1:70" ht="31.5" customHeight="1">
      <c r="A27" s="213" t="s">
        <v>70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5"/>
      <c r="AP27" s="216" t="s">
        <v>90</v>
      </c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7"/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</row>
  </sheetData>
  <sheetProtection/>
  <mergeCells count="46">
    <mergeCell ref="A1:BR1"/>
    <mergeCell ref="A5:BR5"/>
    <mergeCell ref="A6:BR6"/>
    <mergeCell ref="A7:BR7"/>
    <mergeCell ref="A18:BR18"/>
    <mergeCell ref="A21:BR21"/>
    <mergeCell ref="A12:AO12"/>
    <mergeCell ref="AP12:AZ12"/>
    <mergeCell ref="BA12:BR12"/>
    <mergeCell ref="A14:AO14"/>
    <mergeCell ref="A23:AO23"/>
    <mergeCell ref="AP23:AZ23"/>
    <mergeCell ref="BA23:BR23"/>
    <mergeCell ref="A16:AO16"/>
    <mergeCell ref="AP16:AZ16"/>
    <mergeCell ref="BA16:BR16"/>
    <mergeCell ref="A24:AO24"/>
    <mergeCell ref="AP24:AZ24"/>
    <mergeCell ref="BA24:BR24"/>
    <mergeCell ref="AP14:AZ14"/>
    <mergeCell ref="BA14:BR14"/>
    <mergeCell ref="A11:AO11"/>
    <mergeCell ref="AP11:AZ11"/>
    <mergeCell ref="BA11:BR11"/>
    <mergeCell ref="A13:AO13"/>
    <mergeCell ref="AP13:AZ13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SheetLayoutView="100" zoomScalePageLayoutView="0" workbookViewId="0" topLeftCell="A1">
      <selection activeCell="BP13" sqref="BP13:CK13"/>
    </sheetView>
  </sheetViews>
  <sheetFormatPr defaultColWidth="0.875" defaultRowHeight="12.75"/>
  <cols>
    <col min="1" max="16384" width="0.875" style="24" customWidth="1"/>
  </cols>
  <sheetData>
    <row r="1" spans="1:167" s="17" customFormat="1" ht="9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</row>
    <row r="2" spans="1:167" s="17" customFormat="1" ht="9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</row>
    <row r="3" spans="1:167" s="17" customFormat="1" ht="9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</row>
    <row r="4" spans="1:167" s="17" customFormat="1" ht="9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17" customFormat="1" ht="2.2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18" customFormat="1" ht="9" customHeight="1" hidden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6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17" customFormat="1" ht="6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</row>
    <row r="8" spans="1:167" s="19" customFormat="1" ht="10.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B8" s="233"/>
      <c r="CC8" s="233"/>
      <c r="CD8" s="233"/>
      <c r="CE8" s="233"/>
      <c r="CF8" s="233"/>
      <c r="CG8" s="233"/>
      <c r="CH8" s="233"/>
      <c r="CI8" s="233"/>
      <c r="CJ8" s="233"/>
      <c r="CK8" s="233"/>
      <c r="CL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  <c r="DA8" s="233"/>
      <c r="DB8" s="233"/>
      <c r="DC8" s="233"/>
      <c r="DD8" s="233"/>
      <c r="DE8" s="233"/>
      <c r="DF8" s="233"/>
      <c r="DG8" s="233"/>
      <c r="DH8" s="233"/>
      <c r="DI8" s="233"/>
      <c r="DJ8" s="233"/>
      <c r="DK8" s="233"/>
      <c r="DL8" s="233"/>
      <c r="DM8" s="233"/>
      <c r="DN8" s="233"/>
      <c r="DO8" s="233"/>
      <c r="DP8" s="233"/>
      <c r="DQ8" s="233"/>
      <c r="DR8" s="233"/>
      <c r="DS8" s="233"/>
      <c r="DT8" s="233"/>
      <c r="DU8" s="233"/>
      <c r="DV8" s="233"/>
      <c r="DW8" s="233"/>
      <c r="DX8" s="233"/>
      <c r="DY8" s="233"/>
      <c r="DZ8" s="233"/>
      <c r="EA8" s="233"/>
      <c r="EB8" s="233"/>
      <c r="EC8" s="233"/>
      <c r="ED8" s="233"/>
      <c r="EE8" s="233"/>
      <c r="EF8" s="233"/>
      <c r="EG8" s="233"/>
      <c r="EH8" s="233"/>
      <c r="EI8" s="233"/>
      <c r="EJ8" s="233"/>
      <c r="EK8" s="233"/>
      <c r="EL8" s="233"/>
      <c r="EM8" s="233"/>
      <c r="EN8" s="233"/>
      <c r="EO8" s="233"/>
      <c r="EP8" s="233"/>
      <c r="EQ8" s="233"/>
      <c r="ER8" s="233"/>
      <c r="ES8" s="233"/>
      <c r="ET8" s="233"/>
      <c r="EU8" s="233"/>
      <c r="EV8" s="233"/>
      <c r="EW8" s="233"/>
      <c r="EX8" s="233"/>
      <c r="EY8" s="233"/>
      <c r="EZ8" s="233"/>
      <c r="FA8" s="233"/>
      <c r="FB8" s="233"/>
      <c r="FC8" s="233"/>
      <c r="FD8" s="233"/>
      <c r="FE8" s="233"/>
      <c r="FF8" s="233"/>
      <c r="FG8" s="233"/>
      <c r="FH8" s="233"/>
      <c r="FI8" s="233"/>
      <c r="FJ8" s="233"/>
      <c r="FK8" s="233"/>
    </row>
    <row r="9" spans="1:167" s="19" customFormat="1" ht="10.5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51"/>
      <c r="CY9" s="251"/>
      <c r="CZ9" s="251"/>
      <c r="DA9" s="251"/>
      <c r="DB9" s="251"/>
      <c r="DC9" s="251"/>
      <c r="DD9" s="251"/>
      <c r="DE9" s="251"/>
      <c r="DF9" s="251"/>
      <c r="DG9" s="251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1"/>
      <c r="DT9" s="251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1"/>
      <c r="EG9" s="251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1"/>
      <c r="ET9" s="251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1"/>
      <c r="FG9" s="251"/>
      <c r="FH9" s="251"/>
      <c r="FI9" s="251"/>
      <c r="FJ9" s="251"/>
      <c r="FK9" s="251"/>
    </row>
    <row r="10" spans="1:167" s="17" customFormat="1" ht="9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</row>
    <row r="11" spans="1:167" s="19" customFormat="1" ht="10.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51"/>
      <c r="CY11" s="251"/>
      <c r="CZ11" s="251"/>
      <c r="DA11" s="251"/>
      <c r="DB11" s="251"/>
      <c r="DC11" s="251"/>
      <c r="DD11" s="251"/>
      <c r="DE11" s="251"/>
      <c r="DF11" s="251"/>
      <c r="DG11" s="251"/>
      <c r="DH11" s="251"/>
      <c r="DI11" s="251"/>
      <c r="DJ11" s="251"/>
      <c r="DK11" s="251"/>
      <c r="DL11" s="251"/>
      <c r="DM11" s="251"/>
      <c r="DN11" s="251"/>
      <c r="DO11" s="251"/>
      <c r="DP11" s="251"/>
      <c r="DQ11" s="251"/>
      <c r="DR11" s="251"/>
      <c r="DS11" s="251"/>
      <c r="DT11" s="251"/>
      <c r="DU11" s="251"/>
      <c r="DV11" s="251"/>
      <c r="DW11" s="251"/>
      <c r="DX11" s="251"/>
      <c r="DY11" s="251"/>
      <c r="DZ11" s="251"/>
      <c r="EA11" s="251"/>
      <c r="EB11" s="251"/>
      <c r="EC11" s="251"/>
      <c r="ED11" s="251"/>
      <c r="EE11" s="251"/>
      <c r="EF11" s="251"/>
      <c r="EG11" s="251"/>
      <c r="EH11" s="251"/>
      <c r="EI11" s="251"/>
      <c r="EJ11" s="251"/>
      <c r="EK11" s="251"/>
      <c r="EL11" s="251"/>
      <c r="EM11" s="251"/>
      <c r="EN11" s="251"/>
      <c r="EO11" s="251"/>
      <c r="EP11" s="251"/>
      <c r="EQ11" s="251"/>
      <c r="ER11" s="251"/>
      <c r="ES11" s="251"/>
      <c r="ET11" s="251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1"/>
      <c r="FG11" s="251"/>
      <c r="FH11" s="251"/>
      <c r="FI11" s="251"/>
      <c r="FJ11" s="251"/>
      <c r="FK11" s="251"/>
    </row>
    <row r="12" spans="1:167" s="17" customFormat="1" ht="9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</row>
    <row r="13" spans="1:167" s="19" customFormat="1" ht="10.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51"/>
      <c r="CM13" s="51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1"/>
      <c r="DU13" s="51"/>
      <c r="DV13" s="51"/>
      <c r="DW13" s="51"/>
      <c r="DX13" s="51"/>
      <c r="DY13" s="233"/>
      <c r="DZ13" s="233"/>
      <c r="EA13" s="233"/>
      <c r="EB13" s="233"/>
      <c r="EC13" s="233"/>
      <c r="ED13" s="233"/>
      <c r="EE13" s="233"/>
      <c r="EF13" s="233"/>
      <c r="EG13" s="233"/>
      <c r="EH13" s="233"/>
      <c r="EI13" s="233"/>
      <c r="EJ13" s="233"/>
      <c r="EK13" s="233"/>
      <c r="EL13" s="233"/>
      <c r="EM13" s="233"/>
      <c r="EN13" s="233"/>
      <c r="EO13" s="233"/>
      <c r="EP13" s="233"/>
      <c r="EQ13" s="233"/>
      <c r="ER13" s="233"/>
      <c r="ES13" s="233"/>
      <c r="ET13" s="233"/>
      <c r="EU13" s="233"/>
      <c r="EV13" s="233"/>
      <c r="EW13" s="233"/>
      <c r="EX13" s="233"/>
      <c r="EY13" s="233"/>
      <c r="EZ13" s="233"/>
      <c r="FA13" s="233"/>
      <c r="FB13" s="233"/>
      <c r="FC13" s="233"/>
      <c r="FD13" s="233"/>
      <c r="FE13" s="233"/>
      <c r="FF13" s="233"/>
      <c r="FG13" s="233"/>
      <c r="FH13" s="233"/>
      <c r="FI13" s="233"/>
      <c r="FJ13" s="233"/>
      <c r="FK13" s="233"/>
    </row>
    <row r="14" spans="1:167" s="17" customFormat="1" ht="11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52"/>
      <c r="CM14" s="52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</row>
    <row r="15" spans="1:167" s="19" customFormat="1" ht="11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3"/>
      <c r="BQ15" s="230"/>
      <c r="BR15" s="230"/>
      <c r="BS15" s="230"/>
      <c r="BT15" s="230"/>
      <c r="BU15" s="230"/>
      <c r="BV15" s="251"/>
      <c r="BW15" s="251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55"/>
      <c r="CV15" s="255"/>
      <c r="CW15" s="255"/>
      <c r="CX15" s="255"/>
      <c r="CY15" s="231"/>
      <c r="CZ15" s="231"/>
      <c r="DA15" s="231"/>
      <c r="DB15" s="251"/>
      <c r="DC15" s="251"/>
      <c r="DD15" s="251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3"/>
    </row>
    <row r="16" spans="1:167" s="20" customFormat="1" ht="15" customHeight="1">
      <c r="A16" s="54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</row>
    <row r="17" spans="1:167" s="19" customFormat="1" ht="12" customHeight="1">
      <c r="A17" s="21"/>
      <c r="B17" s="50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0"/>
      <c r="EI17" s="55"/>
      <c r="EJ17" s="254"/>
      <c r="EK17" s="254"/>
      <c r="EL17" s="254"/>
      <c r="EM17" s="254"/>
      <c r="EN17" s="21"/>
      <c r="EO17" s="21"/>
      <c r="EP17" s="21"/>
      <c r="EQ17" s="21"/>
      <c r="ER17" s="50"/>
      <c r="ES17" s="50"/>
      <c r="ET17" s="50"/>
      <c r="EU17" s="50"/>
      <c r="EV17" s="50"/>
      <c r="EW17" s="50"/>
      <c r="EX17" s="50"/>
      <c r="EY17" s="50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</row>
    <row r="18" spans="1:167" s="19" customFormat="1" ht="12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21"/>
      <c r="EC18" s="21"/>
      <c r="ED18" s="21"/>
      <c r="EE18" s="21"/>
      <c r="EF18" s="56"/>
      <c r="EG18" s="56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8"/>
      <c r="ES18" s="58"/>
      <c r="ET18" s="58"/>
      <c r="EU18" s="58"/>
      <c r="EV18" s="50"/>
      <c r="EW18" s="57"/>
      <c r="EX18" s="58"/>
      <c r="EY18" s="50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</row>
    <row r="19" spans="1:167" s="19" customFormat="1" ht="10.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3"/>
      <c r="AR19" s="230"/>
      <c r="AS19" s="230"/>
      <c r="AT19" s="230"/>
      <c r="AU19" s="230"/>
      <c r="AV19" s="230"/>
      <c r="AW19" s="251"/>
      <c r="AX19" s="251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55"/>
      <c r="BW19" s="255"/>
      <c r="BX19" s="255"/>
      <c r="BY19" s="255"/>
      <c r="BZ19" s="231"/>
      <c r="CA19" s="231"/>
      <c r="CB19" s="231"/>
      <c r="CC19" s="251"/>
      <c r="CD19" s="251"/>
      <c r="CE19" s="251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3"/>
      <c r="ES19" s="53"/>
      <c r="ET19" s="53"/>
      <c r="EU19" s="53"/>
      <c r="EV19" s="50"/>
      <c r="EW19" s="50"/>
      <c r="EX19" s="53"/>
      <c r="EY19" s="50"/>
      <c r="EZ19" s="230"/>
      <c r="FA19" s="230"/>
      <c r="FB19" s="230"/>
      <c r="FC19" s="230"/>
      <c r="FD19" s="230"/>
      <c r="FE19" s="230"/>
      <c r="FF19" s="230"/>
      <c r="FG19" s="230"/>
      <c r="FH19" s="230"/>
      <c r="FI19" s="230"/>
      <c r="FJ19" s="230"/>
      <c r="FK19" s="230"/>
    </row>
    <row r="20" spans="1:167" s="19" customFormat="1" ht="10.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51"/>
      <c r="CY20" s="251"/>
      <c r="CZ20" s="251"/>
      <c r="DA20" s="251"/>
      <c r="DB20" s="251"/>
      <c r="DC20" s="251"/>
      <c r="DD20" s="251"/>
      <c r="DE20" s="251"/>
      <c r="DF20" s="251"/>
      <c r="DG20" s="251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1"/>
      <c r="DT20" s="251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50"/>
      <c r="EN20" s="50"/>
      <c r="EO20" s="50"/>
      <c r="EP20" s="50"/>
      <c r="EQ20" s="50"/>
      <c r="ER20" s="53"/>
      <c r="ES20" s="53"/>
      <c r="ET20" s="53"/>
      <c r="EU20" s="53"/>
      <c r="EV20" s="50"/>
      <c r="EW20" s="50"/>
      <c r="EX20" s="53"/>
      <c r="EY20" s="5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</row>
    <row r="21" spans="1:167" s="19" customFormat="1" ht="10.5" customHeight="1">
      <c r="A21" s="50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0"/>
      <c r="AN21" s="50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51"/>
      <c r="CY21" s="251"/>
      <c r="CZ21" s="251"/>
      <c r="DA21" s="251"/>
      <c r="DB21" s="251"/>
      <c r="DC21" s="251"/>
      <c r="DD21" s="251"/>
      <c r="DE21" s="251"/>
      <c r="DF21" s="251"/>
      <c r="DG21" s="251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1"/>
      <c r="DT21" s="251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1"/>
      <c r="EG21" s="251"/>
      <c r="EH21" s="251"/>
      <c r="EI21" s="251"/>
      <c r="EJ21" s="251"/>
      <c r="EK21" s="251"/>
      <c r="EL21" s="251"/>
      <c r="EM21" s="50"/>
      <c r="EN21" s="50"/>
      <c r="EO21" s="50"/>
      <c r="EP21" s="50"/>
      <c r="EQ21" s="50"/>
      <c r="ER21" s="53"/>
      <c r="ES21" s="53"/>
      <c r="ET21" s="53"/>
      <c r="EU21" s="53"/>
      <c r="EV21" s="50"/>
      <c r="EW21" s="50"/>
      <c r="EX21" s="53"/>
      <c r="EY21" s="5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0"/>
    </row>
    <row r="22" spans="1:167" s="19" customFormat="1" ht="3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0"/>
      <c r="AT22" s="50"/>
      <c r="AU22" s="50"/>
      <c r="AV22" s="50"/>
      <c r="AW22" s="50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0"/>
      <c r="EK22" s="50"/>
      <c r="EL22" s="50"/>
      <c r="EM22" s="50"/>
      <c r="EN22" s="50"/>
      <c r="EO22" s="50"/>
      <c r="EP22" s="50"/>
      <c r="EQ22" s="50"/>
      <c r="ER22" s="53"/>
      <c r="ES22" s="53"/>
      <c r="ET22" s="53"/>
      <c r="EU22" s="53"/>
      <c r="EV22" s="50"/>
      <c r="EW22" s="50"/>
      <c r="EX22" s="53"/>
      <c r="EY22" s="50"/>
      <c r="EZ22" s="230"/>
      <c r="FA22" s="230"/>
      <c r="FB22" s="230"/>
      <c r="FC22" s="230"/>
      <c r="FD22" s="230"/>
      <c r="FE22" s="230"/>
      <c r="FF22" s="230"/>
      <c r="FG22" s="230"/>
      <c r="FH22" s="230"/>
      <c r="FI22" s="230"/>
      <c r="FJ22" s="230"/>
      <c r="FK22" s="230"/>
    </row>
    <row r="23" spans="1:167" s="19" customFormat="1" ht="10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0"/>
      <c r="AN23" s="59"/>
      <c r="AO23" s="60"/>
      <c r="AP23" s="59"/>
      <c r="AQ23" s="59"/>
      <c r="AR23" s="59"/>
      <c r="AS23" s="50"/>
      <c r="AT23" s="50"/>
      <c r="AU23" s="50"/>
      <c r="AV23" s="50"/>
      <c r="AW23" s="50"/>
      <c r="AX23" s="50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0"/>
      <c r="EK23" s="50"/>
      <c r="EL23" s="50"/>
      <c r="EM23" s="50"/>
      <c r="EN23" s="50"/>
      <c r="EO23" s="50"/>
      <c r="EP23" s="50"/>
      <c r="EQ23" s="50"/>
      <c r="ER23" s="53"/>
      <c r="ES23" s="53"/>
      <c r="ET23" s="53"/>
      <c r="EU23" s="53"/>
      <c r="EV23" s="50"/>
      <c r="EW23" s="50"/>
      <c r="EX23" s="53"/>
      <c r="EY23" s="50"/>
      <c r="EZ23" s="230"/>
      <c r="FA23" s="230"/>
      <c r="FB23" s="230"/>
      <c r="FC23" s="230"/>
      <c r="FD23" s="230"/>
      <c r="FE23" s="230"/>
      <c r="FF23" s="230"/>
      <c r="FG23" s="230"/>
      <c r="FH23" s="230"/>
      <c r="FI23" s="230"/>
      <c r="FJ23" s="230"/>
      <c r="FK23" s="230"/>
    </row>
    <row r="24" spans="1:167" s="19" customFormat="1" ht="3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0"/>
      <c r="AT24" s="50"/>
      <c r="AU24" s="50"/>
      <c r="AV24" s="50"/>
      <c r="AW24" s="50"/>
      <c r="AX24" s="50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0"/>
      <c r="EK24" s="50"/>
      <c r="EL24" s="50"/>
      <c r="EM24" s="50"/>
      <c r="EN24" s="50"/>
      <c r="EO24" s="50"/>
      <c r="EP24" s="50"/>
      <c r="EQ24" s="50"/>
      <c r="ER24" s="53"/>
      <c r="ES24" s="53"/>
      <c r="ET24" s="53"/>
      <c r="EU24" s="53"/>
      <c r="EV24" s="50"/>
      <c r="EW24" s="50"/>
      <c r="EX24" s="53"/>
      <c r="EY24" s="50"/>
      <c r="EZ24" s="230"/>
      <c r="FA24" s="230"/>
      <c r="FB24" s="230"/>
      <c r="FC24" s="230"/>
      <c r="FD24" s="230"/>
      <c r="FE24" s="230"/>
      <c r="FF24" s="230"/>
      <c r="FG24" s="230"/>
      <c r="FH24" s="230"/>
      <c r="FI24" s="230"/>
      <c r="FJ24" s="230"/>
      <c r="FK24" s="230"/>
    </row>
    <row r="25" spans="1:167" s="19" customFormat="1" ht="10.5" customHeight="1">
      <c r="A25" s="50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0"/>
      <c r="AG25" s="50"/>
      <c r="AH25" s="50"/>
      <c r="AI25" s="50"/>
      <c r="AJ25" s="50"/>
      <c r="AK25" s="50"/>
      <c r="AL25" s="50"/>
      <c r="AM25" s="50"/>
      <c r="AN25" s="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0"/>
      <c r="CC25" s="250"/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0"/>
      <c r="CP25" s="250"/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0"/>
      <c r="DD25" s="250"/>
      <c r="DE25" s="250"/>
      <c r="DF25" s="250"/>
      <c r="DG25" s="250"/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0"/>
      <c r="DT25" s="250"/>
      <c r="DU25" s="250"/>
      <c r="DV25" s="250"/>
      <c r="DW25" s="250"/>
      <c r="DX25" s="250"/>
      <c r="DY25" s="250"/>
      <c r="DZ25" s="250"/>
      <c r="EA25" s="250"/>
      <c r="EB25" s="250"/>
      <c r="EC25" s="250"/>
      <c r="ED25" s="250"/>
      <c r="EE25" s="250"/>
      <c r="EF25" s="250"/>
      <c r="EG25" s="250"/>
      <c r="EH25" s="250"/>
      <c r="EI25" s="250"/>
      <c r="EJ25" s="250"/>
      <c r="EK25" s="250"/>
      <c r="EL25" s="250"/>
      <c r="EM25" s="50"/>
      <c r="EN25" s="50"/>
      <c r="EO25" s="50"/>
      <c r="EP25" s="50"/>
      <c r="EQ25" s="50"/>
      <c r="ER25" s="53"/>
      <c r="ES25" s="53"/>
      <c r="ET25" s="53"/>
      <c r="EU25" s="53"/>
      <c r="EV25" s="50"/>
      <c r="EW25" s="50"/>
      <c r="EX25" s="58"/>
      <c r="EY25" s="50"/>
      <c r="EZ25" s="230"/>
      <c r="FA25" s="230"/>
      <c r="FB25" s="230"/>
      <c r="FC25" s="230"/>
      <c r="FD25" s="230"/>
      <c r="FE25" s="230"/>
      <c r="FF25" s="230"/>
      <c r="FG25" s="230"/>
      <c r="FH25" s="230"/>
      <c r="FI25" s="230"/>
      <c r="FJ25" s="230"/>
      <c r="FK25" s="230"/>
    </row>
    <row r="26" spans="1:167" s="19" customFormat="1" ht="10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0"/>
      <c r="BB26" s="250"/>
      <c r="BC26" s="250"/>
      <c r="BD26" s="250"/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250"/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0"/>
      <c r="DN26" s="250"/>
      <c r="DO26" s="250"/>
      <c r="DP26" s="250"/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0"/>
      <c r="EH26" s="250"/>
      <c r="EI26" s="250"/>
      <c r="EJ26" s="250"/>
      <c r="EK26" s="250"/>
      <c r="EL26" s="250"/>
      <c r="EM26" s="50"/>
      <c r="EN26" s="50"/>
      <c r="EO26" s="50"/>
      <c r="EP26" s="50"/>
      <c r="EQ26" s="50"/>
      <c r="ER26" s="53"/>
      <c r="ES26" s="53"/>
      <c r="ET26" s="53"/>
      <c r="EU26" s="53"/>
      <c r="EV26" s="50"/>
      <c r="EW26" s="50"/>
      <c r="EX26" s="53"/>
      <c r="EY26" s="50"/>
      <c r="EZ26" s="230"/>
      <c r="FA26" s="230"/>
      <c r="FB26" s="230"/>
      <c r="FC26" s="230"/>
      <c r="FD26" s="230"/>
      <c r="FE26" s="230"/>
      <c r="FF26" s="230"/>
      <c r="FG26" s="230"/>
      <c r="FH26" s="230"/>
      <c r="FI26" s="230"/>
      <c r="FJ26" s="230"/>
      <c r="FK26" s="230"/>
    </row>
    <row r="27" spans="1:167" s="19" customFormat="1" ht="10.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250"/>
      <c r="AP27" s="250"/>
      <c r="AQ27" s="250"/>
      <c r="AR27" s="250"/>
      <c r="AS27" s="250"/>
      <c r="AT27" s="250"/>
      <c r="AU27" s="250"/>
      <c r="AV27" s="250"/>
      <c r="AW27" s="250"/>
      <c r="AX27" s="250"/>
      <c r="AY27" s="250"/>
      <c r="AZ27" s="250"/>
      <c r="BA27" s="250"/>
      <c r="BB27" s="250"/>
      <c r="BC27" s="250"/>
      <c r="BD27" s="250"/>
      <c r="BE27" s="250"/>
      <c r="BF27" s="250"/>
      <c r="BG27" s="250"/>
      <c r="BH27" s="250"/>
      <c r="BI27" s="250"/>
      <c r="BJ27" s="250"/>
      <c r="BK27" s="250"/>
      <c r="BL27" s="250"/>
      <c r="BM27" s="250"/>
      <c r="BN27" s="250"/>
      <c r="BO27" s="250"/>
      <c r="BP27" s="250"/>
      <c r="BQ27" s="250"/>
      <c r="BR27" s="250"/>
      <c r="BS27" s="250"/>
      <c r="BT27" s="250"/>
      <c r="BU27" s="250"/>
      <c r="BV27" s="250"/>
      <c r="BW27" s="250"/>
      <c r="BX27" s="250"/>
      <c r="BY27" s="250"/>
      <c r="BZ27" s="250"/>
      <c r="CA27" s="250"/>
      <c r="CB27" s="250"/>
      <c r="CC27" s="250"/>
      <c r="CD27" s="250"/>
      <c r="CE27" s="250"/>
      <c r="CF27" s="250"/>
      <c r="CG27" s="250"/>
      <c r="CH27" s="250"/>
      <c r="CI27" s="250"/>
      <c r="CJ27" s="250"/>
      <c r="CK27" s="250"/>
      <c r="CL27" s="250"/>
      <c r="CM27" s="250"/>
      <c r="CN27" s="250"/>
      <c r="CO27" s="250"/>
      <c r="CP27" s="250"/>
      <c r="CQ27" s="250"/>
      <c r="CR27" s="250"/>
      <c r="CS27" s="250"/>
      <c r="CT27" s="250"/>
      <c r="CU27" s="250"/>
      <c r="CV27" s="250"/>
      <c r="CW27" s="250"/>
      <c r="CX27" s="250"/>
      <c r="CY27" s="250"/>
      <c r="CZ27" s="250"/>
      <c r="DA27" s="250"/>
      <c r="DB27" s="250"/>
      <c r="DC27" s="250"/>
      <c r="DD27" s="250"/>
      <c r="DE27" s="250"/>
      <c r="DF27" s="250"/>
      <c r="DG27" s="250"/>
      <c r="DH27" s="250"/>
      <c r="DI27" s="250"/>
      <c r="DJ27" s="250"/>
      <c r="DK27" s="250"/>
      <c r="DL27" s="250"/>
      <c r="DM27" s="250"/>
      <c r="DN27" s="250"/>
      <c r="DO27" s="250"/>
      <c r="DP27" s="250"/>
      <c r="DQ27" s="250"/>
      <c r="DR27" s="250"/>
      <c r="DS27" s="250"/>
      <c r="DT27" s="250"/>
      <c r="DU27" s="250"/>
      <c r="DV27" s="250"/>
      <c r="DW27" s="250"/>
      <c r="DX27" s="250"/>
      <c r="DY27" s="250"/>
      <c r="DZ27" s="250"/>
      <c r="EA27" s="250"/>
      <c r="EB27" s="250"/>
      <c r="EC27" s="250"/>
      <c r="ED27" s="250"/>
      <c r="EE27" s="250"/>
      <c r="EF27" s="250"/>
      <c r="EG27" s="250"/>
      <c r="EH27" s="250"/>
      <c r="EI27" s="250"/>
      <c r="EJ27" s="250"/>
      <c r="EK27" s="250"/>
      <c r="EL27" s="250"/>
      <c r="EM27" s="50"/>
      <c r="EN27" s="50"/>
      <c r="EO27" s="50"/>
      <c r="EP27" s="50"/>
      <c r="EQ27" s="50"/>
      <c r="ER27" s="53"/>
      <c r="ES27" s="53"/>
      <c r="ET27" s="53"/>
      <c r="EU27" s="53"/>
      <c r="EV27" s="50"/>
      <c r="EW27" s="50"/>
      <c r="EX27" s="53"/>
      <c r="EY27" s="5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</row>
    <row r="28" spans="1:167" s="19" customFormat="1" ht="10.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250"/>
      <c r="AP28" s="250"/>
      <c r="AQ28" s="250"/>
      <c r="AR28" s="250"/>
      <c r="AS28" s="250"/>
      <c r="AT28" s="250"/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0"/>
      <c r="DN28" s="250"/>
      <c r="DO28" s="250"/>
      <c r="DP28" s="250"/>
      <c r="DQ28" s="250"/>
      <c r="DR28" s="250"/>
      <c r="DS28" s="250"/>
      <c r="DT28" s="250"/>
      <c r="DU28" s="250"/>
      <c r="DV28" s="250"/>
      <c r="DW28" s="250"/>
      <c r="DX28" s="250"/>
      <c r="DY28" s="250"/>
      <c r="DZ28" s="250"/>
      <c r="EA28" s="250"/>
      <c r="EB28" s="250"/>
      <c r="EC28" s="250"/>
      <c r="ED28" s="250"/>
      <c r="EE28" s="250"/>
      <c r="EF28" s="250"/>
      <c r="EG28" s="250"/>
      <c r="EH28" s="250"/>
      <c r="EI28" s="250"/>
      <c r="EJ28" s="250"/>
      <c r="EK28" s="250"/>
      <c r="EL28" s="250"/>
      <c r="EM28" s="50"/>
      <c r="EN28" s="57"/>
      <c r="EO28" s="57"/>
      <c r="EP28" s="57"/>
      <c r="EQ28" s="57"/>
      <c r="ER28" s="58"/>
      <c r="ES28" s="58"/>
      <c r="ET28" s="58"/>
      <c r="EU28" s="58"/>
      <c r="EV28" s="50"/>
      <c r="EW28" s="57"/>
      <c r="EX28" s="50"/>
      <c r="EY28" s="50"/>
      <c r="EZ28" s="230"/>
      <c r="FA28" s="230"/>
      <c r="FB28" s="230"/>
      <c r="FC28" s="230"/>
      <c r="FD28" s="230"/>
      <c r="FE28" s="230"/>
      <c r="FF28" s="230"/>
      <c r="FG28" s="230"/>
      <c r="FH28" s="230"/>
      <c r="FI28" s="230"/>
      <c r="FJ28" s="230"/>
      <c r="FK28" s="230"/>
    </row>
    <row r="29" spans="1:167" s="19" customFormat="1" ht="10.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50"/>
      <c r="EN29" s="57"/>
      <c r="EO29" s="57"/>
      <c r="EP29" s="57"/>
      <c r="EQ29" s="57"/>
      <c r="ER29" s="58"/>
      <c r="ES29" s="58"/>
      <c r="ET29" s="58"/>
      <c r="EU29" s="58"/>
      <c r="EV29" s="50"/>
      <c r="EW29" s="57"/>
      <c r="EX29" s="53"/>
      <c r="EY29" s="50"/>
      <c r="EZ29" s="230"/>
      <c r="FA29" s="230"/>
      <c r="FB29" s="230"/>
      <c r="FC29" s="230"/>
      <c r="FD29" s="230"/>
      <c r="FE29" s="230"/>
      <c r="FF29" s="230"/>
      <c r="FG29" s="230"/>
      <c r="FH29" s="230"/>
      <c r="FI29" s="230"/>
      <c r="FJ29" s="230"/>
      <c r="FK29" s="230"/>
    </row>
    <row r="30" spans="1:167" s="19" customFormat="1" ht="10.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57"/>
      <c r="EK30" s="57"/>
      <c r="EL30" s="57"/>
      <c r="EM30" s="57"/>
      <c r="EN30" s="57"/>
      <c r="EO30" s="57"/>
      <c r="EP30" s="57"/>
      <c r="EQ30" s="57"/>
      <c r="ER30" s="58"/>
      <c r="ES30" s="58"/>
      <c r="ET30" s="58"/>
      <c r="EU30" s="58"/>
      <c r="EV30" s="50"/>
      <c r="EW30" s="57"/>
      <c r="EX30" s="53"/>
      <c r="EY30" s="50"/>
      <c r="EZ30" s="230"/>
      <c r="FA30" s="230"/>
      <c r="FB30" s="230"/>
      <c r="FC30" s="230"/>
      <c r="FD30" s="230"/>
      <c r="FE30" s="230"/>
      <c r="FF30" s="230"/>
      <c r="FG30" s="230"/>
      <c r="FH30" s="230"/>
      <c r="FI30" s="230"/>
      <c r="FJ30" s="230"/>
      <c r="FK30" s="230"/>
    </row>
    <row r="31" spans="1:167" s="19" customFormat="1" ht="10.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3"/>
      <c r="AL31" s="233"/>
      <c r="AM31" s="233"/>
      <c r="AN31" s="233"/>
      <c r="AO31" s="233"/>
      <c r="AP31" s="233"/>
      <c r="AQ31" s="233"/>
      <c r="AR31" s="233"/>
      <c r="AS31" s="233"/>
      <c r="AT31" s="233"/>
      <c r="AU31" s="233"/>
      <c r="AV31" s="233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57"/>
      <c r="EK31" s="57"/>
      <c r="EL31" s="57"/>
      <c r="EM31" s="57"/>
      <c r="EN31" s="57"/>
      <c r="EO31" s="57"/>
      <c r="EP31" s="57"/>
      <c r="EQ31" s="57"/>
      <c r="ER31" s="58"/>
      <c r="ES31" s="58"/>
      <c r="ET31" s="58"/>
      <c r="EU31" s="58"/>
      <c r="EV31" s="50"/>
      <c r="EW31" s="57"/>
      <c r="EX31" s="53"/>
      <c r="EY31" s="50"/>
      <c r="EZ31" s="230"/>
      <c r="FA31" s="230"/>
      <c r="FB31" s="230"/>
      <c r="FC31" s="230"/>
      <c r="FD31" s="230"/>
      <c r="FE31" s="230"/>
      <c r="FF31" s="230"/>
      <c r="FG31" s="230"/>
      <c r="FH31" s="230"/>
      <c r="FI31" s="230"/>
      <c r="FJ31" s="230"/>
      <c r="FK31" s="230"/>
    </row>
    <row r="32" spans="1:167" s="17" customFormat="1" ht="7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3"/>
      <c r="EK32" s="63"/>
      <c r="EL32" s="63"/>
      <c r="EM32" s="63"/>
      <c r="EN32" s="63"/>
      <c r="EO32" s="63"/>
      <c r="EP32" s="63"/>
      <c r="EQ32" s="63"/>
      <c r="ER32" s="64"/>
      <c r="ES32" s="64"/>
      <c r="ET32" s="64"/>
      <c r="EU32" s="64"/>
      <c r="EV32" s="48"/>
      <c r="EW32" s="63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</row>
    <row r="33" spans="1:167" s="19" customFormat="1" ht="12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66"/>
      <c r="AY33" s="66"/>
      <c r="AZ33" s="66"/>
      <c r="BA33" s="66"/>
      <c r="BB33" s="66"/>
      <c r="BC33" s="50"/>
      <c r="BD33" s="50"/>
      <c r="BE33" s="50"/>
      <c r="BF33" s="50"/>
      <c r="BG33" s="50"/>
      <c r="BH33" s="50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50"/>
      <c r="BX33" s="50"/>
      <c r="BY33" s="50"/>
      <c r="BZ33" s="50"/>
      <c r="CA33" s="50"/>
      <c r="CB33" s="61"/>
      <c r="CC33" s="61"/>
      <c r="CD33" s="61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50"/>
      <c r="EI33" s="61"/>
      <c r="EJ33" s="50"/>
      <c r="EK33" s="50"/>
      <c r="EL33" s="58"/>
      <c r="EM33" s="50"/>
      <c r="EN33" s="239"/>
      <c r="EO33" s="239"/>
      <c r="EP33" s="239"/>
      <c r="EQ33" s="239"/>
      <c r="ER33" s="239"/>
      <c r="ES33" s="239"/>
      <c r="ET33" s="239"/>
      <c r="EU33" s="239"/>
      <c r="EV33" s="239"/>
      <c r="EW33" s="239"/>
      <c r="EX33" s="239"/>
      <c r="EY33" s="239"/>
      <c r="EZ33" s="239"/>
      <c r="FA33" s="239"/>
      <c r="FB33" s="239"/>
      <c r="FC33" s="239"/>
      <c r="FD33" s="239"/>
      <c r="FE33" s="239"/>
      <c r="FF33" s="239"/>
      <c r="FG33" s="239"/>
      <c r="FH33" s="239"/>
      <c r="FI33" s="239"/>
      <c r="FJ33" s="239"/>
      <c r="FK33" s="239"/>
    </row>
    <row r="34" spans="1:167" s="19" customFormat="1" ht="4.5" customHeight="1" hidden="1">
      <c r="A34" s="5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57"/>
      <c r="EK34" s="57"/>
      <c r="EL34" s="57"/>
      <c r="EM34" s="57"/>
      <c r="EN34" s="57"/>
      <c r="EO34" s="57"/>
      <c r="EP34" s="57"/>
      <c r="EQ34" s="57"/>
      <c r="ER34" s="58"/>
      <c r="ES34" s="58"/>
      <c r="ET34" s="58"/>
      <c r="EU34" s="58"/>
      <c r="EV34" s="50"/>
      <c r="EW34" s="5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</row>
    <row r="35" spans="1:167" s="19" customFormat="1" ht="10.5" customHeight="1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7"/>
      <c r="AF35" s="246"/>
      <c r="AG35" s="246"/>
      <c r="AH35" s="246"/>
      <c r="AI35" s="246"/>
      <c r="AJ35" s="246"/>
      <c r="AK35" s="246"/>
      <c r="AL35" s="246"/>
      <c r="AM35" s="246"/>
      <c r="AN35" s="246"/>
      <c r="AO35" s="248"/>
      <c r="AP35" s="249"/>
      <c r="AQ35" s="249"/>
      <c r="AR35" s="249"/>
      <c r="AS35" s="249"/>
      <c r="AT35" s="249"/>
      <c r="AU35" s="249"/>
      <c r="AV35" s="249"/>
      <c r="AW35" s="249"/>
      <c r="AX35" s="249"/>
      <c r="AY35" s="247"/>
      <c r="AZ35" s="246"/>
      <c r="BA35" s="246"/>
      <c r="BB35" s="246"/>
      <c r="BC35" s="246"/>
      <c r="BD35" s="246"/>
      <c r="BE35" s="246"/>
      <c r="BF35" s="246"/>
      <c r="BG35" s="246"/>
      <c r="BH35" s="246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  <c r="CM35" s="233"/>
      <c r="CN35" s="247"/>
      <c r="CO35" s="247"/>
      <c r="CP35" s="247"/>
      <c r="CQ35" s="247"/>
      <c r="CR35" s="247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  <c r="DE35" s="247"/>
      <c r="DF35" s="247"/>
      <c r="DG35" s="247"/>
      <c r="DH35" s="247"/>
      <c r="DI35" s="247"/>
      <c r="DJ35" s="247"/>
      <c r="DK35" s="247"/>
      <c r="DL35" s="247"/>
      <c r="DM35" s="247"/>
      <c r="DN35" s="247"/>
      <c r="DO35" s="247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C35" s="246"/>
      <c r="ED35" s="246"/>
      <c r="EE35" s="246"/>
      <c r="EF35" s="246"/>
      <c r="EG35" s="246"/>
      <c r="EH35" s="246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6"/>
      <c r="ET35" s="246"/>
      <c r="EU35" s="246"/>
      <c r="EV35" s="246"/>
      <c r="EW35" s="246"/>
      <c r="EX35" s="246"/>
      <c r="EY35" s="246"/>
      <c r="EZ35" s="246"/>
      <c r="FA35" s="246"/>
      <c r="FB35" s="246"/>
      <c r="FC35" s="246"/>
      <c r="FD35" s="246"/>
      <c r="FE35" s="246"/>
      <c r="FF35" s="246"/>
      <c r="FG35" s="246"/>
      <c r="FH35" s="246"/>
      <c r="FI35" s="246"/>
      <c r="FJ35" s="246"/>
      <c r="FK35" s="246"/>
    </row>
    <row r="36" spans="1:167" s="19" customFormat="1" ht="10.5" customHeight="1">
      <c r="A36" s="246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7"/>
      <c r="AF36" s="246"/>
      <c r="AG36" s="246"/>
      <c r="AH36" s="246"/>
      <c r="AI36" s="246"/>
      <c r="AJ36" s="246"/>
      <c r="AK36" s="246"/>
      <c r="AL36" s="246"/>
      <c r="AM36" s="246"/>
      <c r="AN36" s="246"/>
      <c r="AO36" s="248"/>
      <c r="AP36" s="249"/>
      <c r="AQ36" s="249"/>
      <c r="AR36" s="249"/>
      <c r="AS36" s="249"/>
      <c r="AT36" s="249"/>
      <c r="AU36" s="249"/>
      <c r="AV36" s="249"/>
      <c r="AW36" s="249"/>
      <c r="AX36" s="249"/>
      <c r="AY36" s="247"/>
      <c r="AZ36" s="246"/>
      <c r="BA36" s="246"/>
      <c r="BB36" s="246"/>
      <c r="BC36" s="246"/>
      <c r="BD36" s="246"/>
      <c r="BE36" s="246"/>
      <c r="BF36" s="246"/>
      <c r="BG36" s="246"/>
      <c r="BH36" s="246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  <c r="CM36" s="233"/>
      <c r="CN36" s="247"/>
      <c r="CO36" s="247"/>
      <c r="CP36" s="247"/>
      <c r="CQ36" s="247"/>
      <c r="CR36" s="247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  <c r="DE36" s="247"/>
      <c r="DF36" s="247"/>
      <c r="DG36" s="247"/>
      <c r="DH36" s="247"/>
      <c r="DI36" s="247"/>
      <c r="DJ36" s="247"/>
      <c r="DK36" s="247"/>
      <c r="DL36" s="247"/>
      <c r="DM36" s="247"/>
      <c r="DN36" s="247"/>
      <c r="DO36" s="247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46"/>
      <c r="FC36" s="246"/>
      <c r="FD36" s="246"/>
      <c r="FE36" s="246"/>
      <c r="FF36" s="246"/>
      <c r="FG36" s="246"/>
      <c r="FH36" s="246"/>
      <c r="FI36" s="246"/>
      <c r="FJ36" s="246"/>
      <c r="FK36" s="246"/>
    </row>
    <row r="37" spans="1:167" s="23" customFormat="1" ht="10.5" customHeight="1">
      <c r="A37" s="246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3"/>
      <c r="CB37" s="231"/>
      <c r="CC37" s="231"/>
      <c r="CD37" s="231"/>
      <c r="CE37" s="50"/>
      <c r="CF37" s="50"/>
      <c r="CG37" s="50"/>
      <c r="CH37" s="50"/>
      <c r="CI37" s="50"/>
      <c r="CJ37" s="50"/>
      <c r="CK37" s="50"/>
      <c r="CL37" s="50"/>
      <c r="CM37" s="50"/>
      <c r="CN37" s="247"/>
      <c r="CO37" s="247"/>
      <c r="CP37" s="247"/>
      <c r="CQ37" s="247"/>
      <c r="CR37" s="247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  <c r="DE37" s="247"/>
      <c r="DF37" s="247"/>
      <c r="DG37" s="247"/>
      <c r="DH37" s="247"/>
      <c r="DI37" s="247"/>
      <c r="DJ37" s="247"/>
      <c r="DK37" s="247"/>
      <c r="DL37" s="247"/>
      <c r="DM37" s="247"/>
      <c r="DN37" s="247"/>
      <c r="DO37" s="247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46"/>
      <c r="FC37" s="246"/>
      <c r="FD37" s="246"/>
      <c r="FE37" s="246"/>
      <c r="FF37" s="246"/>
      <c r="FG37" s="246"/>
      <c r="FH37" s="246"/>
      <c r="FI37" s="246"/>
      <c r="FJ37" s="246"/>
      <c r="FK37" s="246"/>
    </row>
    <row r="38" spans="1:167" s="23" customFormat="1" ht="3" customHeight="1">
      <c r="A38" s="246"/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247"/>
      <c r="CO38" s="247"/>
      <c r="CP38" s="247"/>
      <c r="CQ38" s="247"/>
      <c r="CR38" s="247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6"/>
      <c r="DQ38" s="246"/>
      <c r="DR38" s="246"/>
      <c r="DS38" s="246"/>
      <c r="DT38" s="246"/>
      <c r="DU38" s="246"/>
      <c r="DV38" s="246"/>
      <c r="DW38" s="246"/>
      <c r="DX38" s="246"/>
      <c r="DY38" s="246"/>
      <c r="DZ38" s="246"/>
      <c r="EA38" s="246"/>
      <c r="EB38" s="246"/>
      <c r="EC38" s="246"/>
      <c r="ED38" s="246"/>
      <c r="EE38" s="246"/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6"/>
      <c r="EY38" s="246"/>
      <c r="EZ38" s="246"/>
      <c r="FA38" s="246"/>
      <c r="FB38" s="246"/>
      <c r="FC38" s="246"/>
      <c r="FD38" s="246"/>
      <c r="FE38" s="246"/>
      <c r="FF38" s="246"/>
      <c r="FG38" s="246"/>
      <c r="FH38" s="246"/>
      <c r="FI38" s="246"/>
      <c r="FJ38" s="246"/>
      <c r="FK38" s="246"/>
    </row>
    <row r="39" spans="1:167" s="23" customFormat="1" ht="6" customHeight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3"/>
      <c r="BJ39" s="243"/>
      <c r="BK39" s="243"/>
      <c r="BL39" s="243"/>
      <c r="BM39" s="243"/>
      <c r="BN39" s="243"/>
      <c r="BO39" s="243"/>
      <c r="BP39" s="243"/>
      <c r="BQ39" s="243"/>
      <c r="BR39" s="243"/>
      <c r="BS39" s="243"/>
      <c r="BT39" s="243"/>
      <c r="BU39" s="243"/>
      <c r="BV39" s="243"/>
      <c r="BW39" s="243"/>
      <c r="BX39" s="243"/>
      <c r="BY39" s="243"/>
      <c r="BZ39" s="243"/>
      <c r="CA39" s="243"/>
      <c r="CB39" s="243"/>
      <c r="CC39" s="243"/>
      <c r="CD39" s="243"/>
      <c r="CE39" s="243"/>
      <c r="CF39" s="243"/>
      <c r="CG39" s="243"/>
      <c r="CH39" s="243"/>
      <c r="CI39" s="243"/>
      <c r="CJ39" s="243"/>
      <c r="CK39" s="243"/>
      <c r="CL39" s="243"/>
      <c r="CM39" s="243"/>
      <c r="CN39" s="243"/>
      <c r="CO39" s="243"/>
      <c r="CP39" s="243"/>
      <c r="CQ39" s="243"/>
      <c r="CR39" s="243"/>
      <c r="CS39" s="243"/>
      <c r="CT39" s="243"/>
      <c r="CU39" s="243"/>
      <c r="CV39" s="243"/>
      <c r="CW39" s="243"/>
      <c r="CX39" s="243"/>
      <c r="CY39" s="243"/>
      <c r="CZ39" s="243"/>
      <c r="DA39" s="243"/>
      <c r="DB39" s="243"/>
      <c r="DC39" s="243"/>
      <c r="DD39" s="243"/>
      <c r="DE39" s="243"/>
      <c r="DF39" s="243"/>
      <c r="DG39" s="243"/>
      <c r="DH39" s="243"/>
      <c r="DI39" s="243"/>
      <c r="DJ39" s="243"/>
      <c r="DK39" s="243"/>
      <c r="DL39" s="243"/>
      <c r="DM39" s="243"/>
      <c r="DN39" s="243"/>
      <c r="DO39" s="243"/>
      <c r="DP39" s="243"/>
      <c r="DQ39" s="243"/>
      <c r="DR39" s="243"/>
      <c r="DS39" s="243"/>
      <c r="DT39" s="243"/>
      <c r="DU39" s="243"/>
      <c r="DV39" s="243"/>
      <c r="DW39" s="243"/>
      <c r="DX39" s="243"/>
      <c r="DY39" s="243"/>
      <c r="DZ39" s="243"/>
      <c r="EA39" s="243"/>
      <c r="EB39" s="243"/>
      <c r="EC39" s="243"/>
      <c r="ED39" s="243"/>
      <c r="EE39" s="243"/>
      <c r="EF39" s="243"/>
      <c r="EG39" s="243"/>
      <c r="EH39" s="243"/>
      <c r="EI39" s="243"/>
      <c r="EJ39" s="243"/>
      <c r="EK39" s="243"/>
      <c r="EL39" s="243"/>
      <c r="EM39" s="243"/>
      <c r="EN39" s="243"/>
      <c r="EO39" s="243"/>
      <c r="EP39" s="243"/>
      <c r="EQ39" s="243"/>
      <c r="ER39" s="243"/>
      <c r="ES39" s="243"/>
      <c r="ET39" s="243"/>
      <c r="EU39" s="243"/>
      <c r="EV39" s="243"/>
      <c r="EW39" s="243"/>
      <c r="EX39" s="243"/>
      <c r="EY39" s="243"/>
      <c r="EZ39" s="243"/>
      <c r="FA39" s="243"/>
      <c r="FB39" s="243"/>
      <c r="FC39" s="243"/>
      <c r="FD39" s="243"/>
      <c r="FE39" s="243"/>
      <c r="FF39" s="243"/>
      <c r="FG39" s="243"/>
      <c r="FH39" s="243"/>
      <c r="FI39" s="243"/>
      <c r="FJ39" s="243"/>
      <c r="FK39" s="243"/>
    </row>
    <row r="40" spans="1:167" s="19" customFormat="1" ht="10.5" customHeight="1">
      <c r="A40" s="243"/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243"/>
      <c r="BC40" s="243"/>
      <c r="BD40" s="243"/>
      <c r="BE40" s="243"/>
      <c r="BF40" s="243"/>
      <c r="BG40" s="243"/>
      <c r="BH40" s="243"/>
      <c r="BI40" s="243"/>
      <c r="BJ40" s="243"/>
      <c r="BK40" s="243"/>
      <c r="BL40" s="243"/>
      <c r="BM40" s="243"/>
      <c r="BN40" s="243"/>
      <c r="BO40" s="243"/>
      <c r="BP40" s="243"/>
      <c r="BQ40" s="243"/>
      <c r="BR40" s="243"/>
      <c r="BS40" s="243"/>
      <c r="BT40" s="243"/>
      <c r="BU40" s="243"/>
      <c r="BV40" s="243"/>
      <c r="BW40" s="243"/>
      <c r="BX40" s="243"/>
      <c r="BY40" s="243"/>
      <c r="BZ40" s="243"/>
      <c r="CA40" s="243"/>
      <c r="CB40" s="243"/>
      <c r="CC40" s="243"/>
      <c r="CD40" s="243"/>
      <c r="CE40" s="243"/>
      <c r="CF40" s="243"/>
      <c r="CG40" s="243"/>
      <c r="CH40" s="243"/>
      <c r="CI40" s="243"/>
      <c r="CJ40" s="243"/>
      <c r="CK40" s="243"/>
      <c r="CL40" s="243"/>
      <c r="CM40" s="243"/>
      <c r="CN40" s="243"/>
      <c r="CO40" s="243"/>
      <c r="CP40" s="243"/>
      <c r="CQ40" s="243"/>
      <c r="CR40" s="243"/>
      <c r="CS40" s="243"/>
      <c r="CT40" s="243"/>
      <c r="CU40" s="243"/>
      <c r="CV40" s="243"/>
      <c r="CW40" s="243"/>
      <c r="CX40" s="243"/>
      <c r="CY40" s="243"/>
      <c r="CZ40" s="243"/>
      <c r="DA40" s="243"/>
      <c r="DB40" s="243"/>
      <c r="DC40" s="243"/>
      <c r="DD40" s="243"/>
      <c r="DE40" s="243"/>
      <c r="DF40" s="243"/>
      <c r="DG40" s="243"/>
      <c r="DH40" s="243"/>
      <c r="DI40" s="243"/>
      <c r="DJ40" s="243"/>
      <c r="DK40" s="243"/>
      <c r="DL40" s="243"/>
      <c r="DM40" s="243"/>
      <c r="DN40" s="243"/>
      <c r="DO40" s="243"/>
      <c r="DP40" s="243"/>
      <c r="DQ40" s="243"/>
      <c r="DR40" s="243"/>
      <c r="DS40" s="243"/>
      <c r="DT40" s="243"/>
      <c r="DU40" s="243"/>
      <c r="DV40" s="243"/>
      <c r="DW40" s="243"/>
      <c r="DX40" s="243"/>
      <c r="DY40" s="243"/>
      <c r="DZ40" s="243"/>
      <c r="EA40" s="243"/>
      <c r="EB40" s="243"/>
      <c r="EC40" s="243"/>
      <c r="ED40" s="243"/>
      <c r="EE40" s="243"/>
      <c r="EF40" s="243"/>
      <c r="EG40" s="243"/>
      <c r="EH40" s="243"/>
      <c r="EI40" s="243"/>
      <c r="EJ40" s="243"/>
      <c r="EK40" s="243"/>
      <c r="EL40" s="243"/>
      <c r="EM40" s="243"/>
      <c r="EN40" s="243"/>
      <c r="EO40" s="243"/>
      <c r="EP40" s="243"/>
      <c r="EQ40" s="243"/>
      <c r="ER40" s="243"/>
      <c r="ES40" s="243"/>
      <c r="ET40" s="243"/>
      <c r="EU40" s="243"/>
      <c r="EV40" s="243"/>
      <c r="EW40" s="243"/>
      <c r="EX40" s="243"/>
      <c r="EY40" s="243"/>
      <c r="EZ40" s="243"/>
      <c r="FA40" s="243"/>
      <c r="FB40" s="243"/>
      <c r="FC40" s="243"/>
      <c r="FD40" s="243"/>
      <c r="FE40" s="243"/>
      <c r="FF40" s="243"/>
      <c r="FG40" s="243"/>
      <c r="FH40" s="243"/>
      <c r="FI40" s="243"/>
      <c r="FJ40" s="243"/>
      <c r="FK40" s="243"/>
    </row>
    <row r="41" spans="1:167" s="19" customFormat="1" ht="45" customHeight="1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  <c r="DN41" s="240"/>
      <c r="DO41" s="240"/>
      <c r="DP41" s="240"/>
      <c r="DQ41" s="240"/>
      <c r="DR41" s="240"/>
      <c r="DS41" s="240"/>
      <c r="DT41" s="240"/>
      <c r="DU41" s="240"/>
      <c r="DV41" s="240"/>
      <c r="DW41" s="240"/>
      <c r="DX41" s="240"/>
      <c r="DY41" s="240"/>
      <c r="DZ41" s="240"/>
      <c r="EA41" s="240"/>
      <c r="EB41" s="240"/>
      <c r="EC41" s="240"/>
      <c r="ED41" s="240"/>
      <c r="EE41" s="240"/>
      <c r="EF41" s="240"/>
      <c r="EG41" s="240"/>
      <c r="EH41" s="240"/>
      <c r="EI41" s="240"/>
      <c r="EJ41" s="240"/>
      <c r="EK41" s="240"/>
      <c r="EL41" s="240"/>
      <c r="EM41" s="240"/>
      <c r="EN41" s="240"/>
      <c r="EO41" s="240"/>
      <c r="EP41" s="240"/>
      <c r="EQ41" s="240"/>
      <c r="ER41" s="240"/>
      <c r="ES41" s="240"/>
      <c r="ET41" s="240"/>
      <c r="EU41" s="240"/>
      <c r="EV41" s="240"/>
      <c r="EW41" s="240"/>
      <c r="EX41" s="240"/>
      <c r="EY41" s="240"/>
      <c r="EZ41" s="240"/>
      <c r="FA41" s="240"/>
      <c r="FB41" s="240"/>
      <c r="FC41" s="240"/>
      <c r="FD41" s="240"/>
      <c r="FE41" s="240"/>
      <c r="FF41" s="240"/>
      <c r="FG41" s="240"/>
      <c r="FH41" s="240"/>
      <c r="FI41" s="240"/>
      <c r="FJ41" s="240"/>
      <c r="FK41" s="240"/>
    </row>
    <row r="42" spans="1:167" s="19" customFormat="1" ht="11.25" customHeight="1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8"/>
      <c r="CO42" s="238"/>
      <c r="CP42" s="238"/>
      <c r="CQ42" s="238"/>
      <c r="CR42" s="238"/>
      <c r="CS42" s="238"/>
      <c r="CT42" s="238"/>
      <c r="CU42" s="238"/>
      <c r="CV42" s="238"/>
      <c r="CW42" s="238"/>
      <c r="CX42" s="238"/>
      <c r="CY42" s="238"/>
      <c r="CZ42" s="238"/>
      <c r="DA42" s="238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39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39"/>
      <c r="EI42" s="239"/>
      <c r="EJ42" s="239"/>
      <c r="EK42" s="239"/>
      <c r="EL42" s="239"/>
      <c r="EM42" s="239"/>
      <c r="EN42" s="239"/>
      <c r="EO42" s="239"/>
      <c r="EP42" s="239"/>
      <c r="EQ42" s="239"/>
      <c r="ER42" s="239"/>
      <c r="ES42" s="239"/>
      <c r="ET42" s="239"/>
      <c r="EU42" s="239"/>
      <c r="EV42" s="239"/>
      <c r="EW42" s="239"/>
      <c r="EX42" s="239"/>
      <c r="EY42" s="239"/>
      <c r="EZ42" s="239"/>
      <c r="FA42" s="239"/>
      <c r="FB42" s="239"/>
      <c r="FC42" s="239"/>
      <c r="FD42" s="239"/>
      <c r="FE42" s="239"/>
      <c r="FF42" s="239"/>
      <c r="FG42" s="239"/>
      <c r="FH42" s="239"/>
      <c r="FI42" s="239"/>
      <c r="FJ42" s="239"/>
      <c r="FK42" s="239"/>
    </row>
    <row r="43" spans="1:167" s="22" customFormat="1" ht="12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8"/>
      <c r="BR43" s="57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/>
      <c r="EO43" s="239"/>
      <c r="EP43" s="239"/>
      <c r="EQ43" s="239"/>
      <c r="ER43" s="239"/>
      <c r="ES43" s="239"/>
      <c r="ET43" s="239"/>
      <c r="EU43" s="239"/>
      <c r="EV43" s="239"/>
      <c r="EW43" s="239"/>
      <c r="EX43" s="239"/>
      <c r="EY43" s="239"/>
      <c r="EZ43" s="239"/>
      <c r="FA43" s="239"/>
      <c r="FB43" s="239"/>
      <c r="FC43" s="239"/>
      <c r="FD43" s="239"/>
      <c r="FE43" s="239"/>
      <c r="FF43" s="239"/>
      <c r="FG43" s="239"/>
      <c r="FH43" s="239"/>
      <c r="FI43" s="239"/>
      <c r="FJ43" s="239"/>
      <c r="FK43" s="239"/>
    </row>
    <row r="44" spans="1:167" ht="8.25" customHeight="1" hidden="1" thickBo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</row>
    <row r="45" spans="1:167" s="19" customFormat="1" ht="0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3"/>
      <c r="EU45" s="53"/>
      <c r="EV45" s="50"/>
      <c r="EW45" s="50"/>
      <c r="EX45" s="53"/>
      <c r="EY45" s="50"/>
      <c r="EZ45" s="230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0"/>
    </row>
    <row r="46" spans="1:167" s="19" customFormat="1" ht="10.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50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3"/>
      <c r="EU46" s="53"/>
      <c r="EV46" s="50"/>
      <c r="EW46" s="57"/>
      <c r="EX46" s="53"/>
      <c r="EY46" s="50"/>
      <c r="EZ46" s="233"/>
      <c r="FA46" s="233"/>
      <c r="FB46" s="233"/>
      <c r="FC46" s="233"/>
      <c r="FD46" s="233"/>
      <c r="FE46" s="233"/>
      <c r="FF46" s="233"/>
      <c r="FG46" s="233"/>
      <c r="FH46" s="233"/>
      <c r="FI46" s="233"/>
      <c r="FJ46" s="233"/>
      <c r="FK46" s="233"/>
    </row>
    <row r="47" spans="1:167" s="17" customFormat="1" ht="9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48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</row>
    <row r="48" spans="1:167" ht="10.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68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4"/>
      <c r="DE48" s="234"/>
      <c r="DF48" s="234"/>
      <c r="DG48" s="234"/>
      <c r="DH48" s="234"/>
      <c r="DI48" s="234"/>
      <c r="DJ48" s="234"/>
      <c r="DK48" s="234"/>
      <c r="DL48" s="234"/>
      <c r="DM48" s="234"/>
      <c r="DN48" s="234"/>
      <c r="DO48" s="234"/>
      <c r="DP48" s="234"/>
      <c r="DQ48" s="234"/>
      <c r="DR48" s="234"/>
      <c r="DS48" s="234"/>
      <c r="DT48" s="234"/>
      <c r="DU48" s="234"/>
      <c r="DV48" s="234"/>
      <c r="DW48" s="234"/>
      <c r="DX48" s="234"/>
      <c r="DY48" s="234"/>
      <c r="DZ48" s="234"/>
      <c r="EA48" s="234"/>
      <c r="EB48" s="234"/>
      <c r="EC48" s="234"/>
      <c r="ED48" s="234"/>
      <c r="EE48" s="234"/>
      <c r="EF48" s="234"/>
      <c r="EG48" s="234"/>
      <c r="EH48" s="234"/>
      <c r="EI48" s="234"/>
      <c r="EJ48" s="234"/>
      <c r="EK48" s="234"/>
      <c r="EL48" s="234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</row>
    <row r="49" spans="1:167" ht="8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</row>
    <row r="50" spans="1:167" ht="9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Y50" s="19"/>
      <c r="CL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</row>
    <row r="51" spans="14:167" ht="7.5" customHeight="1"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Y51" s="19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Z51" s="233"/>
      <c r="DA51" s="233"/>
      <c r="DB51" s="233"/>
      <c r="DC51" s="233"/>
      <c r="DD51" s="233"/>
      <c r="DE51" s="233"/>
      <c r="DF51" s="233"/>
      <c r="DG51" s="233"/>
      <c r="DH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C51" s="230"/>
      <c r="ED51" s="230"/>
      <c r="EE51" s="230"/>
      <c r="EF51" s="230"/>
      <c r="EG51" s="230"/>
      <c r="EH51" s="230"/>
      <c r="EI51" s="230"/>
      <c r="EJ51" s="230"/>
      <c r="EK51" s="230"/>
      <c r="EL51" s="230"/>
      <c r="FJ51" s="19"/>
      <c r="FK51" s="19"/>
    </row>
    <row r="52" spans="1:167" ht="10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Z52" s="232"/>
      <c r="DA52" s="232"/>
      <c r="DB52" s="232"/>
      <c r="DC52" s="232"/>
      <c r="DD52" s="232"/>
      <c r="DE52" s="232"/>
      <c r="DF52" s="232"/>
      <c r="DG52" s="232"/>
      <c r="DH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  <c r="DU52" s="232"/>
      <c r="DV52" s="232"/>
      <c r="DW52" s="232"/>
      <c r="DX52" s="232"/>
      <c r="DY52" s="232"/>
      <c r="DZ52" s="232"/>
      <c r="EA52" s="232"/>
      <c r="EC52" s="232"/>
      <c r="ED52" s="232"/>
      <c r="EE52" s="232"/>
      <c r="EF52" s="232"/>
      <c r="EG52" s="232"/>
      <c r="EH52" s="232"/>
      <c r="EI52" s="232"/>
      <c r="EJ52" s="232"/>
      <c r="EK52" s="232"/>
      <c r="EL52" s="232"/>
      <c r="FJ52" s="26"/>
      <c r="FK52" s="19"/>
    </row>
    <row r="53" spans="1:167" ht="10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Y53" s="227"/>
      <c r="BZ53" s="227"/>
      <c r="CA53" s="230"/>
      <c r="CB53" s="230"/>
      <c r="CC53" s="230"/>
      <c r="CD53" s="230"/>
      <c r="CE53" s="230"/>
      <c r="CF53" s="226"/>
      <c r="CG53" s="226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27"/>
      <c r="DF53" s="227"/>
      <c r="DG53" s="227"/>
      <c r="DH53" s="227"/>
      <c r="DI53" s="231"/>
      <c r="DJ53" s="231"/>
      <c r="DK53" s="231"/>
      <c r="DL53" s="226"/>
      <c r="DM53" s="226"/>
      <c r="DN53" s="226"/>
      <c r="ED53" s="19"/>
      <c r="EE53" s="19"/>
      <c r="EF53" s="19"/>
      <c r="EG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</row>
    <row r="54" spans="14:73" s="17" customFormat="1" ht="22.5" customHeight="1"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AY54" s="232"/>
      <c r="AZ54" s="232"/>
      <c r="BA54" s="232"/>
      <c r="BB54" s="232"/>
      <c r="BC54" s="232"/>
      <c r="BD54" s="232"/>
      <c r="BE54" s="232"/>
      <c r="BF54" s="232"/>
      <c r="BH54" s="232"/>
      <c r="BI54" s="232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</row>
    <row r="55" spans="1:42" s="19" customFormat="1" ht="10.5" customHeight="1">
      <c r="A55" s="227" t="s">
        <v>76</v>
      </c>
      <c r="B55" s="227"/>
      <c r="C55" s="228"/>
      <c r="D55" s="228"/>
      <c r="E55" s="228"/>
      <c r="F55" s="228"/>
      <c r="G55" s="228"/>
      <c r="H55" s="226" t="s">
        <v>76</v>
      </c>
      <c r="I55" s="226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7">
        <v>20</v>
      </c>
      <c r="AH55" s="227"/>
      <c r="AI55" s="227"/>
      <c r="AJ55" s="227"/>
      <c r="AK55" s="229"/>
      <c r="AL55" s="229"/>
      <c r="AM55" s="229"/>
      <c r="AN55" s="226" t="s">
        <v>77</v>
      </c>
      <c r="AO55" s="226"/>
      <c r="AP55" s="226"/>
    </row>
    <row r="56" s="19" customFormat="1" ht="3" customHeight="1"/>
  </sheetData>
  <sheetProtection/>
  <mergeCells count="13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0:EL21"/>
    <mergeCell ref="EZ20:FK21"/>
    <mergeCell ref="EZ22:FK24"/>
    <mergeCell ref="AY23:BZ24"/>
    <mergeCell ref="AO25:EL25"/>
    <mergeCell ref="EZ25:FK25"/>
    <mergeCell ref="AO26:EL27"/>
    <mergeCell ref="EZ26:FK26"/>
    <mergeCell ref="EZ27:FK27"/>
    <mergeCell ref="AO28:EL29"/>
    <mergeCell ref="EZ28:FK29"/>
    <mergeCell ref="EZ30:FK30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EZ45:FK45"/>
    <mergeCell ref="N46:AF46"/>
    <mergeCell ref="AH46:BF46"/>
    <mergeCell ref="EZ46:FK46"/>
    <mergeCell ref="N47:AF47"/>
    <mergeCell ref="AH47:BF47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AN55:AP55"/>
    <mergeCell ref="A55:B55"/>
    <mergeCell ref="C55:G55"/>
    <mergeCell ref="H55:I55"/>
    <mergeCell ref="J55:AF55"/>
    <mergeCell ref="AG55:AJ55"/>
    <mergeCell ref="AK55:AM55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46">
      <selection activeCell="M65" sqref="M65"/>
    </sheetView>
  </sheetViews>
  <sheetFormatPr defaultColWidth="9.00390625" defaultRowHeight="12.75"/>
  <cols>
    <col min="1" max="1" width="5.875" style="0" customWidth="1"/>
    <col min="2" max="2" width="14.375" style="0" customWidth="1"/>
    <col min="4" max="5" width="11.125" style="0" customWidth="1"/>
    <col min="6" max="6" width="9.125" style="0" customWidth="1"/>
    <col min="7" max="7" width="9.75390625" style="0" customWidth="1"/>
    <col min="8" max="8" width="11.75390625" style="0" customWidth="1"/>
    <col min="9" max="9" width="12.875" style="0" customWidth="1"/>
    <col min="10" max="10" width="41.875" style="0" customWidth="1"/>
  </cols>
  <sheetData>
    <row r="1" spans="10:15" ht="12.75" customHeight="1">
      <c r="J1" s="280"/>
      <c r="K1" s="280"/>
      <c r="L1" s="280"/>
      <c r="M1" s="280"/>
      <c r="N1" s="280"/>
      <c r="O1" s="280"/>
    </row>
    <row r="2" spans="10:15" ht="12.75">
      <c r="J2" s="280"/>
      <c r="K2" s="280"/>
      <c r="L2" s="280"/>
      <c r="M2" s="280"/>
      <c r="N2" s="280"/>
      <c r="O2" s="280"/>
    </row>
    <row r="3" spans="10:15" ht="12.75">
      <c r="J3" s="280"/>
      <c r="K3" s="280"/>
      <c r="L3" s="280"/>
      <c r="M3" s="280"/>
      <c r="N3" s="280"/>
      <c r="O3" s="280"/>
    </row>
    <row r="4" spans="10:15" ht="12.75">
      <c r="J4" s="280"/>
      <c r="K4" s="280"/>
      <c r="L4" s="280"/>
      <c r="M4" s="280"/>
      <c r="N4" s="280"/>
      <c r="O4" s="280"/>
    </row>
    <row r="5" spans="10:15" ht="12.75">
      <c r="J5" s="280"/>
      <c r="K5" s="280"/>
      <c r="L5" s="280"/>
      <c r="M5" s="280"/>
      <c r="N5" s="280"/>
      <c r="O5" s="280"/>
    </row>
    <row r="6" spans="10:15" ht="12.75">
      <c r="J6" s="280"/>
      <c r="K6" s="280"/>
      <c r="L6" s="280"/>
      <c r="M6" s="280"/>
      <c r="N6" s="280"/>
      <c r="O6" s="280"/>
    </row>
    <row r="7" spans="10:15" ht="12.75">
      <c r="J7" s="280"/>
      <c r="K7" s="280"/>
      <c r="L7" s="280"/>
      <c r="M7" s="280"/>
      <c r="N7" s="280"/>
      <c r="O7" s="280"/>
    </row>
    <row r="9" spans="1:10" ht="30" customHeight="1">
      <c r="A9" s="281" t="s">
        <v>250</v>
      </c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5.75">
      <c r="A10" s="282" t="s">
        <v>93</v>
      </c>
      <c r="B10" s="282"/>
      <c r="C10" s="282"/>
      <c r="D10" s="283">
        <v>111</v>
      </c>
      <c r="E10" s="283"/>
      <c r="F10" s="283"/>
      <c r="G10" s="92"/>
      <c r="H10" s="92"/>
      <c r="I10" s="92"/>
      <c r="J10" s="92"/>
    </row>
    <row r="11" spans="1:10" ht="15.75">
      <c r="A11" s="282" t="s">
        <v>251</v>
      </c>
      <c r="B11" s="282"/>
      <c r="C11" s="282"/>
      <c r="D11" s="282"/>
      <c r="E11" s="284" t="s">
        <v>252</v>
      </c>
      <c r="F11" s="284"/>
      <c r="G11" s="284"/>
      <c r="H11" s="284"/>
      <c r="I11" s="284"/>
      <c r="J11" s="284"/>
    </row>
    <row r="12" spans="1:10" ht="15.75">
      <c r="A12" s="78"/>
      <c r="B12" s="275" t="s">
        <v>253</v>
      </c>
      <c r="C12" s="275"/>
      <c r="D12" s="275"/>
      <c r="E12" s="275"/>
      <c r="F12" s="275"/>
      <c r="G12" s="275"/>
      <c r="H12" s="93"/>
      <c r="I12" s="94"/>
      <c r="J12" s="94"/>
    </row>
    <row r="13" spans="1:10" ht="15">
      <c r="A13" s="209" t="s">
        <v>254</v>
      </c>
      <c r="B13" s="285" t="s">
        <v>255</v>
      </c>
      <c r="C13" s="209" t="s">
        <v>256</v>
      </c>
      <c r="D13" s="259" t="s">
        <v>257</v>
      </c>
      <c r="E13" s="272"/>
      <c r="F13" s="272"/>
      <c r="G13" s="260"/>
      <c r="H13" s="209" t="s">
        <v>258</v>
      </c>
      <c r="I13" s="209" t="s">
        <v>39</v>
      </c>
      <c r="J13" s="209" t="s">
        <v>259</v>
      </c>
    </row>
    <row r="14" spans="1:10" ht="15">
      <c r="A14" s="210"/>
      <c r="B14" s="286"/>
      <c r="C14" s="210"/>
      <c r="D14" s="209" t="s">
        <v>8</v>
      </c>
      <c r="E14" s="259" t="s">
        <v>9</v>
      </c>
      <c r="F14" s="272"/>
      <c r="G14" s="260"/>
      <c r="H14" s="210"/>
      <c r="I14" s="210"/>
      <c r="J14" s="210"/>
    </row>
    <row r="15" spans="1:10" ht="105">
      <c r="A15" s="211"/>
      <c r="B15" s="287"/>
      <c r="C15" s="211"/>
      <c r="D15" s="211"/>
      <c r="E15" s="79" t="s">
        <v>40</v>
      </c>
      <c r="F15" s="79" t="s">
        <v>260</v>
      </c>
      <c r="G15" s="79" t="s">
        <v>41</v>
      </c>
      <c r="H15" s="211"/>
      <c r="I15" s="211"/>
      <c r="J15" s="211"/>
    </row>
    <row r="16" spans="1:10" ht="15">
      <c r="A16" s="79">
        <v>1</v>
      </c>
      <c r="B16" s="79">
        <v>2</v>
      </c>
      <c r="C16" s="79">
        <v>3</v>
      </c>
      <c r="D16" s="79">
        <v>4</v>
      </c>
      <c r="E16" s="79">
        <v>5</v>
      </c>
      <c r="F16" s="79">
        <v>6</v>
      </c>
      <c r="G16" s="79">
        <v>7</v>
      </c>
      <c r="H16" s="79">
        <v>8</v>
      </c>
      <c r="I16" s="79">
        <v>9</v>
      </c>
      <c r="J16" s="79">
        <v>10</v>
      </c>
    </row>
    <row r="17" spans="1:10" ht="15">
      <c r="A17" s="79">
        <v>1</v>
      </c>
      <c r="B17" s="81" t="s">
        <v>261</v>
      </c>
      <c r="C17" s="79">
        <v>1</v>
      </c>
      <c r="D17" s="95">
        <f>E17+F17+G17+H17+I17</f>
        <v>59017.58</v>
      </c>
      <c r="E17" s="96">
        <v>45376.68</v>
      </c>
      <c r="F17" s="97"/>
      <c r="G17" s="96"/>
      <c r="H17" s="79">
        <v>13640.9</v>
      </c>
      <c r="I17" s="79"/>
      <c r="J17" s="98">
        <f>C17*D17*12</f>
        <v>708210.96</v>
      </c>
    </row>
    <row r="18" spans="1:10" ht="25.5" customHeight="1">
      <c r="A18" s="79">
        <v>2</v>
      </c>
      <c r="B18" s="81" t="s">
        <v>262</v>
      </c>
      <c r="C18" s="79">
        <v>2.6</v>
      </c>
      <c r="D18" s="95">
        <f aca="true" t="shared" si="0" ref="D18:D32">E18+F18+G18+H18+I18</f>
        <v>53184.325999999994</v>
      </c>
      <c r="E18" s="97">
        <v>40911.02</v>
      </c>
      <c r="F18" s="97"/>
      <c r="G18" s="97"/>
      <c r="H18" s="99">
        <f>E18*30%</f>
        <v>12273.305999999999</v>
      </c>
      <c r="I18" s="79"/>
      <c r="J18" s="98">
        <f aca="true" t="shared" si="1" ref="J18:J28">C18*D18*12</f>
        <v>1659350.9712</v>
      </c>
    </row>
    <row r="19" spans="1:10" ht="30">
      <c r="A19" s="79">
        <v>3</v>
      </c>
      <c r="B19" s="81" t="s">
        <v>153</v>
      </c>
      <c r="C19" s="79">
        <v>1</v>
      </c>
      <c r="D19" s="95">
        <f t="shared" si="0"/>
        <v>47191.742</v>
      </c>
      <c r="E19" s="97">
        <v>36301.34</v>
      </c>
      <c r="F19" s="97"/>
      <c r="G19" s="97"/>
      <c r="H19" s="99">
        <f aca="true" t="shared" si="2" ref="H19:H32">E19*30%</f>
        <v>10890.401999999998</v>
      </c>
      <c r="I19" s="79"/>
      <c r="J19" s="98">
        <f t="shared" si="1"/>
        <v>566300.904</v>
      </c>
    </row>
    <row r="20" spans="1:10" ht="15">
      <c r="A20" s="79">
        <v>4</v>
      </c>
      <c r="B20" s="81" t="s">
        <v>263</v>
      </c>
      <c r="C20" s="79">
        <v>1</v>
      </c>
      <c r="D20" s="95">
        <f t="shared" si="0"/>
        <v>18734.105</v>
      </c>
      <c r="E20" s="97">
        <v>14410.85</v>
      </c>
      <c r="F20" s="97"/>
      <c r="G20" s="97"/>
      <c r="H20" s="99">
        <f t="shared" si="2"/>
        <v>4323.255</v>
      </c>
      <c r="I20" s="79"/>
      <c r="J20" s="98">
        <f t="shared" si="1"/>
        <v>224809.26</v>
      </c>
    </row>
    <row r="21" spans="1:10" ht="30">
      <c r="A21" s="79">
        <v>5</v>
      </c>
      <c r="B21" s="81" t="s">
        <v>264</v>
      </c>
      <c r="C21" s="79">
        <v>1</v>
      </c>
      <c r="D21" s="95">
        <f t="shared" si="0"/>
        <v>15475.940999999999</v>
      </c>
      <c r="E21" s="97">
        <v>11904.57</v>
      </c>
      <c r="F21" s="97"/>
      <c r="G21" s="97"/>
      <c r="H21" s="99">
        <f t="shared" si="2"/>
        <v>3571.3709999999996</v>
      </c>
      <c r="I21" s="79"/>
      <c r="J21" s="98">
        <f t="shared" si="1"/>
        <v>185711.292</v>
      </c>
    </row>
    <row r="22" spans="1:10" ht="15">
      <c r="A22" s="79">
        <v>6</v>
      </c>
      <c r="B22" s="81" t="s">
        <v>265</v>
      </c>
      <c r="C22" s="79">
        <v>0.5</v>
      </c>
      <c r="D22" s="95">
        <f t="shared" si="0"/>
        <v>6312.6050000000005</v>
      </c>
      <c r="E22" s="97">
        <v>4855.85</v>
      </c>
      <c r="F22" s="97"/>
      <c r="G22" s="97"/>
      <c r="H22" s="99">
        <f t="shared" si="2"/>
        <v>1456.755</v>
      </c>
      <c r="I22" s="79"/>
      <c r="J22" s="98">
        <f t="shared" si="1"/>
        <v>37875.630000000005</v>
      </c>
    </row>
    <row r="23" spans="1:10" ht="15">
      <c r="A23" s="79">
        <v>7</v>
      </c>
      <c r="B23" s="81" t="s">
        <v>266</v>
      </c>
      <c r="C23" s="79">
        <v>1.5</v>
      </c>
      <c r="D23" s="95">
        <f t="shared" si="0"/>
        <v>18632.25</v>
      </c>
      <c r="E23" s="97">
        <v>14332.5</v>
      </c>
      <c r="F23" s="97"/>
      <c r="G23" s="97"/>
      <c r="H23" s="99">
        <f t="shared" si="2"/>
        <v>4299.75</v>
      </c>
      <c r="I23" s="79"/>
      <c r="J23" s="98">
        <f t="shared" si="1"/>
        <v>335380.5</v>
      </c>
    </row>
    <row r="24" spans="1:10" ht="15">
      <c r="A24" s="79">
        <v>8</v>
      </c>
      <c r="B24" s="81" t="s">
        <v>267</v>
      </c>
      <c r="C24" s="79">
        <v>0.5</v>
      </c>
      <c r="D24" s="95">
        <f t="shared" si="0"/>
        <v>7126.834000000001</v>
      </c>
      <c r="E24" s="97">
        <v>5482.18</v>
      </c>
      <c r="F24" s="97"/>
      <c r="G24" s="97"/>
      <c r="H24" s="99">
        <f t="shared" si="2"/>
        <v>1644.654</v>
      </c>
      <c r="I24" s="79"/>
      <c r="J24" s="98">
        <f t="shared" si="1"/>
        <v>42761.004</v>
      </c>
    </row>
    <row r="25" spans="1:10" ht="45">
      <c r="A25" s="79">
        <v>9</v>
      </c>
      <c r="B25" s="81" t="s">
        <v>268</v>
      </c>
      <c r="C25" s="79">
        <v>1.5</v>
      </c>
      <c r="D25" s="95">
        <f t="shared" si="0"/>
        <v>18937.815</v>
      </c>
      <c r="E25" s="97">
        <v>14567.55</v>
      </c>
      <c r="F25" s="97"/>
      <c r="G25" s="97"/>
      <c r="H25" s="99">
        <f t="shared" si="2"/>
        <v>4370.264999999999</v>
      </c>
      <c r="I25" s="79"/>
      <c r="J25" s="98">
        <f t="shared" si="1"/>
        <v>340880.6699999999</v>
      </c>
    </row>
    <row r="26" spans="1:10" ht="45">
      <c r="A26" s="79">
        <v>10</v>
      </c>
      <c r="B26" s="81" t="s">
        <v>269</v>
      </c>
      <c r="C26" s="79">
        <v>2</v>
      </c>
      <c r="D26" s="95">
        <f t="shared" si="0"/>
        <v>24843</v>
      </c>
      <c r="E26" s="97">
        <v>19110</v>
      </c>
      <c r="F26" s="97"/>
      <c r="G26" s="97"/>
      <c r="H26" s="99">
        <f t="shared" si="2"/>
        <v>5733</v>
      </c>
      <c r="I26" s="79"/>
      <c r="J26" s="98">
        <f t="shared" si="1"/>
        <v>596232</v>
      </c>
    </row>
    <row r="27" spans="1:10" ht="15">
      <c r="A27" s="79">
        <v>11</v>
      </c>
      <c r="B27" s="81" t="s">
        <v>270</v>
      </c>
      <c r="C27" s="79">
        <v>0.5</v>
      </c>
      <c r="D27" s="95">
        <f t="shared" si="0"/>
        <v>6312.669999999999</v>
      </c>
      <c r="E27" s="97">
        <v>4855.9</v>
      </c>
      <c r="F27" s="97"/>
      <c r="G27" s="97"/>
      <c r="H27" s="99">
        <f t="shared" si="2"/>
        <v>1456.7699999999998</v>
      </c>
      <c r="I27" s="79"/>
      <c r="J27" s="98">
        <f t="shared" si="1"/>
        <v>37876.02</v>
      </c>
    </row>
    <row r="28" spans="1:10" ht="15">
      <c r="A28" s="79">
        <v>12</v>
      </c>
      <c r="B28" s="81" t="s">
        <v>271</v>
      </c>
      <c r="C28" s="79">
        <v>3</v>
      </c>
      <c r="D28" s="95">
        <f t="shared" si="0"/>
        <v>42803.709</v>
      </c>
      <c r="E28" s="97">
        <v>30075.33</v>
      </c>
      <c r="F28" s="97">
        <v>3705.78</v>
      </c>
      <c r="G28" s="97"/>
      <c r="H28" s="99">
        <f t="shared" si="2"/>
        <v>9022.599</v>
      </c>
      <c r="I28" s="79"/>
      <c r="J28" s="98">
        <f t="shared" si="1"/>
        <v>1540933.5240000002</v>
      </c>
    </row>
    <row r="29" spans="1:10" ht="15">
      <c r="A29" s="79">
        <v>13</v>
      </c>
      <c r="B29" s="81" t="s">
        <v>272</v>
      </c>
      <c r="C29" s="79">
        <v>46.85</v>
      </c>
      <c r="D29" s="95">
        <v>37835.3</v>
      </c>
      <c r="E29" s="97">
        <v>29104.08</v>
      </c>
      <c r="F29" s="97"/>
      <c r="G29" s="97"/>
      <c r="H29" s="99">
        <f t="shared" si="2"/>
        <v>8731.224</v>
      </c>
      <c r="I29" s="79"/>
      <c r="J29" s="100">
        <f>11821495.65+5800+1425561.45-20600-20000+1165437.79</f>
        <v>14377694.89</v>
      </c>
    </row>
    <row r="30" spans="1:10" ht="15">
      <c r="A30" s="79">
        <v>14</v>
      </c>
      <c r="B30" s="81"/>
      <c r="C30" s="79"/>
      <c r="D30" s="95">
        <f t="shared" si="0"/>
        <v>0</v>
      </c>
      <c r="E30" s="97"/>
      <c r="F30" s="97"/>
      <c r="G30" s="97"/>
      <c r="H30" s="99">
        <f t="shared" si="2"/>
        <v>0</v>
      </c>
      <c r="I30" s="79"/>
      <c r="J30" s="98">
        <f>C30*D30*12</f>
        <v>0</v>
      </c>
    </row>
    <row r="31" spans="1:10" ht="15">
      <c r="A31" s="79">
        <v>15</v>
      </c>
      <c r="B31" s="81"/>
      <c r="C31" s="79"/>
      <c r="D31" s="95">
        <f t="shared" si="0"/>
        <v>0</v>
      </c>
      <c r="E31" s="97"/>
      <c r="F31" s="97"/>
      <c r="G31" s="97"/>
      <c r="H31" s="99">
        <f t="shared" si="2"/>
        <v>0</v>
      </c>
      <c r="I31" s="79"/>
      <c r="J31" s="98">
        <f>C31*D31*12</f>
        <v>0</v>
      </c>
    </row>
    <row r="32" spans="1:10" ht="15">
      <c r="A32" s="79">
        <v>16</v>
      </c>
      <c r="B32" s="81"/>
      <c r="C32" s="79"/>
      <c r="D32" s="95">
        <f t="shared" si="0"/>
        <v>0</v>
      </c>
      <c r="E32" s="97"/>
      <c r="F32" s="97"/>
      <c r="G32" s="97"/>
      <c r="H32" s="99">
        <f t="shared" si="2"/>
        <v>0</v>
      </c>
      <c r="I32" s="79"/>
      <c r="J32" s="98">
        <f>C32*D32*12</f>
        <v>0</v>
      </c>
    </row>
    <row r="33" spans="1:10" ht="15">
      <c r="A33" s="276" t="s">
        <v>273</v>
      </c>
      <c r="B33" s="277"/>
      <c r="C33" s="79"/>
      <c r="D33" s="79"/>
      <c r="E33" s="79" t="s">
        <v>92</v>
      </c>
      <c r="F33" s="79" t="s">
        <v>92</v>
      </c>
      <c r="G33" s="79" t="s">
        <v>92</v>
      </c>
      <c r="H33" s="79" t="s">
        <v>92</v>
      </c>
      <c r="I33" s="79" t="s">
        <v>92</v>
      </c>
      <c r="J33" s="101">
        <f>SUM(J17:J32)-348.39</f>
        <v>20653669.2352</v>
      </c>
    </row>
    <row r="34" spans="1:10" ht="15.75">
      <c r="A34" s="102"/>
      <c r="B34" s="275" t="s">
        <v>274</v>
      </c>
      <c r="C34" s="275"/>
      <c r="D34" s="275"/>
      <c r="E34" s="275"/>
      <c r="F34" s="275"/>
      <c r="G34" s="275"/>
      <c r="H34" s="102"/>
      <c r="I34" s="102"/>
      <c r="J34" s="102"/>
    </row>
    <row r="35" spans="1:10" ht="75">
      <c r="A35" s="79" t="s">
        <v>254</v>
      </c>
      <c r="B35" s="259" t="s">
        <v>42</v>
      </c>
      <c r="C35" s="272"/>
      <c r="D35" s="260"/>
      <c r="E35" s="259" t="s">
        <v>275</v>
      </c>
      <c r="F35" s="260"/>
      <c r="G35" s="79" t="s">
        <v>276</v>
      </c>
      <c r="H35" s="79" t="s">
        <v>277</v>
      </c>
      <c r="I35" s="259" t="s">
        <v>278</v>
      </c>
      <c r="J35" s="260"/>
    </row>
    <row r="36" spans="1:10" ht="15">
      <c r="A36" s="79"/>
      <c r="B36" s="259"/>
      <c r="C36" s="272"/>
      <c r="D36" s="260"/>
      <c r="E36" s="259"/>
      <c r="F36" s="260"/>
      <c r="G36" s="79"/>
      <c r="H36" s="79"/>
      <c r="I36" s="259"/>
      <c r="J36" s="260"/>
    </row>
    <row r="37" spans="1:10" ht="15">
      <c r="A37" s="79"/>
      <c r="B37" s="259"/>
      <c r="C37" s="272"/>
      <c r="D37" s="260"/>
      <c r="E37" s="259"/>
      <c r="F37" s="260"/>
      <c r="G37" s="79"/>
      <c r="H37" s="79"/>
      <c r="I37" s="259"/>
      <c r="J37" s="260"/>
    </row>
    <row r="38" spans="1:10" ht="15">
      <c r="A38" s="79"/>
      <c r="B38" s="259"/>
      <c r="C38" s="272"/>
      <c r="D38" s="260"/>
      <c r="E38" s="259"/>
      <c r="F38" s="260"/>
      <c r="G38" s="79"/>
      <c r="H38" s="79"/>
      <c r="I38" s="259"/>
      <c r="J38" s="260"/>
    </row>
    <row r="39" spans="1:10" ht="15">
      <c r="A39" s="79"/>
      <c r="B39" s="256" t="s">
        <v>273</v>
      </c>
      <c r="C39" s="257"/>
      <c r="D39" s="258"/>
      <c r="E39" s="259" t="s">
        <v>92</v>
      </c>
      <c r="F39" s="260"/>
      <c r="G39" s="79" t="s">
        <v>92</v>
      </c>
      <c r="H39" s="79" t="s">
        <v>92</v>
      </c>
      <c r="I39" s="259"/>
      <c r="J39" s="260"/>
    </row>
    <row r="40" spans="1:10" ht="15">
      <c r="A40" s="103"/>
      <c r="B40" s="103"/>
      <c r="C40" s="103"/>
      <c r="D40" s="103"/>
      <c r="E40" s="103"/>
      <c r="F40" s="103"/>
      <c r="G40" s="103"/>
      <c r="H40" s="103"/>
      <c r="I40" s="103"/>
      <c r="J40" s="103"/>
    </row>
    <row r="41" spans="1:10" ht="15.75">
      <c r="A41" s="102"/>
      <c r="B41" s="275" t="s">
        <v>279</v>
      </c>
      <c r="C41" s="275"/>
      <c r="D41" s="275"/>
      <c r="E41" s="275"/>
      <c r="F41" s="275"/>
      <c r="G41" s="275"/>
      <c r="H41" s="102"/>
      <c r="I41" s="102"/>
      <c r="J41" s="102"/>
    </row>
    <row r="42" spans="1:10" ht="15">
      <c r="A42" s="103"/>
      <c r="B42" s="103"/>
      <c r="C42" s="103"/>
      <c r="D42" s="103"/>
      <c r="E42" s="103"/>
      <c r="F42" s="103"/>
      <c r="G42" s="103"/>
      <c r="H42" s="103"/>
      <c r="I42" s="103"/>
      <c r="J42" s="103"/>
    </row>
    <row r="43" spans="1:10" ht="105">
      <c r="A43" s="79" t="s">
        <v>254</v>
      </c>
      <c r="B43" s="259" t="s">
        <v>42</v>
      </c>
      <c r="C43" s="272"/>
      <c r="D43" s="260"/>
      <c r="E43" s="259" t="s">
        <v>63</v>
      </c>
      <c r="F43" s="260"/>
      <c r="G43" s="79" t="s">
        <v>64</v>
      </c>
      <c r="H43" s="79" t="s">
        <v>280</v>
      </c>
      <c r="I43" s="259" t="s">
        <v>278</v>
      </c>
      <c r="J43" s="260"/>
    </row>
    <row r="44" spans="1:10" ht="32.25" customHeight="1">
      <c r="A44" s="145">
        <v>1</v>
      </c>
      <c r="B44" s="259" t="s">
        <v>401</v>
      </c>
      <c r="C44" s="278"/>
      <c r="D44" s="279"/>
      <c r="E44" s="146"/>
      <c r="F44" s="147"/>
      <c r="G44" s="145"/>
      <c r="H44" s="145"/>
      <c r="I44" s="146"/>
      <c r="J44" s="149">
        <v>40000</v>
      </c>
    </row>
    <row r="45" spans="1:10" ht="15">
      <c r="A45" s="79">
        <v>2</v>
      </c>
      <c r="B45" s="259" t="s">
        <v>281</v>
      </c>
      <c r="C45" s="272"/>
      <c r="D45" s="260"/>
      <c r="E45" s="259">
        <v>1</v>
      </c>
      <c r="F45" s="260"/>
      <c r="G45" s="79">
        <v>7</v>
      </c>
      <c r="H45" s="79">
        <v>50</v>
      </c>
      <c r="I45" s="273">
        <v>600</v>
      </c>
      <c r="J45" s="274"/>
    </row>
    <row r="46" spans="1:10" ht="15">
      <c r="A46" s="79"/>
      <c r="B46" s="256" t="s">
        <v>273</v>
      </c>
      <c r="C46" s="257"/>
      <c r="D46" s="258"/>
      <c r="E46" s="259" t="s">
        <v>92</v>
      </c>
      <c r="F46" s="260"/>
      <c r="G46" s="79" t="s">
        <v>92</v>
      </c>
      <c r="H46" s="79" t="s">
        <v>92</v>
      </c>
      <c r="I46" s="273">
        <f>SUM(I44:J45)</f>
        <v>40600</v>
      </c>
      <c r="J46" s="274"/>
    </row>
    <row r="47" spans="1:10" ht="15">
      <c r="A47" s="103"/>
      <c r="B47" s="103"/>
      <c r="C47" s="103"/>
      <c r="D47" s="103"/>
      <c r="E47" s="103"/>
      <c r="F47" s="103"/>
      <c r="G47" s="103"/>
      <c r="H47" s="103"/>
      <c r="I47" s="103"/>
      <c r="J47" s="103"/>
    </row>
    <row r="48" spans="1:10" ht="15.75">
      <c r="A48" s="78"/>
      <c r="B48" s="207" t="s">
        <v>104</v>
      </c>
      <c r="C48" s="207"/>
      <c r="D48" s="207"/>
      <c r="E48" s="207"/>
      <c r="F48" s="207"/>
      <c r="G48" s="207"/>
      <c r="H48" s="207"/>
      <c r="I48" s="207"/>
      <c r="J48" s="103"/>
    </row>
    <row r="49" spans="1:10" ht="30">
      <c r="A49" s="79" t="s">
        <v>254</v>
      </c>
      <c r="B49" s="259" t="s">
        <v>44</v>
      </c>
      <c r="C49" s="272"/>
      <c r="D49" s="272"/>
      <c r="E49" s="272"/>
      <c r="F49" s="260"/>
      <c r="G49" s="259" t="s">
        <v>282</v>
      </c>
      <c r="H49" s="260"/>
      <c r="I49" s="259" t="s">
        <v>283</v>
      </c>
      <c r="J49" s="260"/>
    </row>
    <row r="50" spans="1:10" ht="15">
      <c r="A50" s="79">
        <v>1</v>
      </c>
      <c r="B50" s="259">
        <v>2</v>
      </c>
      <c r="C50" s="272"/>
      <c r="D50" s="272"/>
      <c r="E50" s="272"/>
      <c r="F50" s="260"/>
      <c r="G50" s="259">
        <v>3</v>
      </c>
      <c r="H50" s="260"/>
      <c r="I50" s="259">
        <v>4</v>
      </c>
      <c r="J50" s="260"/>
    </row>
    <row r="51" spans="1:10" ht="15">
      <c r="A51" s="79"/>
      <c r="B51" s="263" t="s">
        <v>45</v>
      </c>
      <c r="C51" s="264"/>
      <c r="D51" s="264"/>
      <c r="E51" s="264"/>
      <c r="F51" s="265"/>
      <c r="G51" s="268">
        <v>20653669.24</v>
      </c>
      <c r="H51" s="269"/>
      <c r="I51" s="268">
        <f>I52+I53+I54</f>
        <v>4543807.232799999</v>
      </c>
      <c r="J51" s="269"/>
    </row>
    <row r="52" spans="1:10" ht="15">
      <c r="A52" s="79"/>
      <c r="B52" s="263" t="s">
        <v>284</v>
      </c>
      <c r="C52" s="264"/>
      <c r="D52" s="264"/>
      <c r="E52" s="264"/>
      <c r="F52" s="265"/>
      <c r="G52" s="266"/>
      <c r="H52" s="267"/>
      <c r="I52" s="268">
        <f>G51*22%</f>
        <v>4543807.232799999</v>
      </c>
      <c r="J52" s="269"/>
    </row>
    <row r="53" spans="1:10" ht="15">
      <c r="A53" s="79"/>
      <c r="B53" s="263" t="s">
        <v>285</v>
      </c>
      <c r="C53" s="264"/>
      <c r="D53" s="264"/>
      <c r="E53" s="264"/>
      <c r="F53" s="265"/>
      <c r="G53" s="266"/>
      <c r="H53" s="267"/>
      <c r="I53" s="270">
        <v>0</v>
      </c>
      <c r="J53" s="271"/>
    </row>
    <row r="54" spans="1:10" ht="15">
      <c r="A54" s="79"/>
      <c r="B54" s="263" t="s">
        <v>286</v>
      </c>
      <c r="C54" s="264"/>
      <c r="D54" s="264"/>
      <c r="E54" s="264"/>
      <c r="F54" s="265"/>
      <c r="G54" s="266"/>
      <c r="H54" s="267"/>
      <c r="I54" s="270">
        <v>0</v>
      </c>
      <c r="J54" s="271"/>
    </row>
    <row r="55" spans="1:10" ht="15">
      <c r="A55" s="79"/>
      <c r="B55" s="263" t="s">
        <v>49</v>
      </c>
      <c r="C55" s="264"/>
      <c r="D55" s="264"/>
      <c r="E55" s="264"/>
      <c r="F55" s="265"/>
      <c r="G55" s="268">
        <v>20653669.24</v>
      </c>
      <c r="H55" s="269"/>
      <c r="I55" s="268">
        <f>I56+I57+I58+I59+I60</f>
        <v>650837.4064399998</v>
      </c>
      <c r="J55" s="269"/>
    </row>
    <row r="56" spans="1:10" ht="15">
      <c r="A56" s="79"/>
      <c r="B56" s="263" t="s">
        <v>287</v>
      </c>
      <c r="C56" s="264"/>
      <c r="D56" s="264"/>
      <c r="E56" s="264"/>
      <c r="F56" s="265"/>
      <c r="G56" s="266"/>
      <c r="H56" s="267"/>
      <c r="I56" s="268">
        <f>G55*2.9%</f>
        <v>598956.4079599999</v>
      </c>
      <c r="J56" s="269"/>
    </row>
    <row r="57" spans="1:10" ht="15">
      <c r="A57" s="79"/>
      <c r="B57" s="263" t="s">
        <v>288</v>
      </c>
      <c r="C57" s="264"/>
      <c r="D57" s="264"/>
      <c r="E57" s="264"/>
      <c r="F57" s="265"/>
      <c r="G57" s="266"/>
      <c r="H57" s="267"/>
      <c r="I57" s="270">
        <v>0</v>
      </c>
      <c r="J57" s="271"/>
    </row>
    <row r="58" spans="1:10" ht="15">
      <c r="A58" s="79"/>
      <c r="B58" s="263" t="s">
        <v>289</v>
      </c>
      <c r="C58" s="264"/>
      <c r="D58" s="264"/>
      <c r="E58" s="264"/>
      <c r="F58" s="265"/>
      <c r="G58" s="266"/>
      <c r="H58" s="267"/>
      <c r="I58" s="268">
        <f>G55*0.2%+64.06+4469.6+6040</f>
        <v>51880.998479999995</v>
      </c>
      <c r="J58" s="269"/>
    </row>
    <row r="59" spans="1:10" ht="15">
      <c r="A59" s="79"/>
      <c r="B59" s="263" t="s">
        <v>290</v>
      </c>
      <c r="C59" s="264"/>
      <c r="D59" s="264"/>
      <c r="E59" s="264"/>
      <c r="F59" s="265"/>
      <c r="G59" s="266"/>
      <c r="H59" s="267"/>
      <c r="I59" s="268"/>
      <c r="J59" s="269"/>
    </row>
    <row r="60" spans="1:10" ht="15">
      <c r="A60" s="79"/>
      <c r="B60" s="263" t="s">
        <v>290</v>
      </c>
      <c r="C60" s="264"/>
      <c r="D60" s="264"/>
      <c r="E60" s="264"/>
      <c r="F60" s="265"/>
      <c r="G60" s="266"/>
      <c r="H60" s="267"/>
      <c r="I60" s="268"/>
      <c r="J60" s="269"/>
    </row>
    <row r="61" spans="1:10" ht="15">
      <c r="A61" s="79"/>
      <c r="B61" s="263" t="s">
        <v>291</v>
      </c>
      <c r="C61" s="264"/>
      <c r="D61" s="264"/>
      <c r="E61" s="264"/>
      <c r="F61" s="265"/>
      <c r="G61" s="268">
        <v>20653669.24</v>
      </c>
      <c r="H61" s="269"/>
      <c r="I61" s="268">
        <f>G61*5.1%-1</f>
        <v>1053336.1312399998</v>
      </c>
      <c r="J61" s="269"/>
    </row>
    <row r="62" spans="1:10" ht="15">
      <c r="A62" s="79"/>
      <c r="B62" s="256" t="s">
        <v>292</v>
      </c>
      <c r="C62" s="257"/>
      <c r="D62" s="257"/>
      <c r="E62" s="257"/>
      <c r="F62" s="258"/>
      <c r="G62" s="259" t="s">
        <v>92</v>
      </c>
      <c r="H62" s="260"/>
      <c r="I62" s="261">
        <f>(I51+I55+I61)+1-0.01</f>
        <v>6247981.76048</v>
      </c>
      <c r="J62" s="262"/>
    </row>
  </sheetData>
  <sheetProtection/>
  <mergeCells count="87">
    <mergeCell ref="B44:D44"/>
    <mergeCell ref="J1:O7"/>
    <mergeCell ref="A9:J9"/>
    <mergeCell ref="A10:C10"/>
    <mergeCell ref="D10:F10"/>
    <mergeCell ref="A11:D11"/>
    <mergeCell ref="E11:J11"/>
    <mergeCell ref="B12:G12"/>
    <mergeCell ref="A13:A15"/>
    <mergeCell ref="B13:B15"/>
    <mergeCell ref="C13:C15"/>
    <mergeCell ref="D13:G13"/>
    <mergeCell ref="H13:H15"/>
    <mergeCell ref="I13:I15"/>
    <mergeCell ref="J13:J15"/>
    <mergeCell ref="D14:D15"/>
    <mergeCell ref="E14:G14"/>
    <mergeCell ref="A33:B33"/>
    <mergeCell ref="B34:G34"/>
    <mergeCell ref="B35:D35"/>
    <mergeCell ref="E35:F35"/>
    <mergeCell ref="I35:J35"/>
    <mergeCell ref="B36:D36"/>
    <mergeCell ref="E36:F36"/>
    <mergeCell ref="I36:J36"/>
    <mergeCell ref="B37:D37"/>
    <mergeCell ref="E37:F37"/>
    <mergeCell ref="I37:J37"/>
    <mergeCell ref="B38:D38"/>
    <mergeCell ref="E38:F38"/>
    <mergeCell ref="I38:J38"/>
    <mergeCell ref="B39:D39"/>
    <mergeCell ref="E39:F39"/>
    <mergeCell ref="I39:J39"/>
    <mergeCell ref="B41:G41"/>
    <mergeCell ref="B43:D43"/>
    <mergeCell ref="E43:F43"/>
    <mergeCell ref="I43:J43"/>
    <mergeCell ref="B45:D45"/>
    <mergeCell ref="E45:F45"/>
    <mergeCell ref="I45:J45"/>
    <mergeCell ref="B46:D46"/>
    <mergeCell ref="E46:F46"/>
    <mergeCell ref="I46:J46"/>
    <mergeCell ref="B48:I48"/>
    <mergeCell ref="B49:F49"/>
    <mergeCell ref="G49:H49"/>
    <mergeCell ref="I49:J49"/>
    <mergeCell ref="B50:F50"/>
    <mergeCell ref="G50:H50"/>
    <mergeCell ref="I50:J50"/>
    <mergeCell ref="B51:F51"/>
    <mergeCell ref="G51:H51"/>
    <mergeCell ref="I51:J51"/>
    <mergeCell ref="B52:F52"/>
    <mergeCell ref="G52:H52"/>
    <mergeCell ref="I52:J52"/>
    <mergeCell ref="B53:F53"/>
    <mergeCell ref="G53:H53"/>
    <mergeCell ref="I53:J53"/>
    <mergeCell ref="B54:F54"/>
    <mergeCell ref="G54:H54"/>
    <mergeCell ref="I54:J54"/>
    <mergeCell ref="B55:F55"/>
    <mergeCell ref="G55:H55"/>
    <mergeCell ref="I55:J55"/>
    <mergeCell ref="B56:F56"/>
    <mergeCell ref="G56:H56"/>
    <mergeCell ref="I56:J56"/>
    <mergeCell ref="I57:J57"/>
    <mergeCell ref="B58:F58"/>
    <mergeCell ref="G58:H58"/>
    <mergeCell ref="I58:J58"/>
    <mergeCell ref="B59:F59"/>
    <mergeCell ref="G59:H59"/>
    <mergeCell ref="I59:J59"/>
    <mergeCell ref="B57:F57"/>
    <mergeCell ref="G57:H57"/>
    <mergeCell ref="B62:F62"/>
    <mergeCell ref="G62:H62"/>
    <mergeCell ref="I62:J62"/>
    <mergeCell ref="B60:F60"/>
    <mergeCell ref="G60:H60"/>
    <mergeCell ref="I60:J60"/>
    <mergeCell ref="B61:F61"/>
    <mergeCell ref="G61:H61"/>
    <mergeCell ref="I61:J61"/>
  </mergeCells>
  <printOptions/>
  <pageMargins left="0.25" right="0.25" top="0.75" bottom="0.75" header="0.3" footer="0.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B44"/>
  <sheetViews>
    <sheetView zoomScalePageLayoutView="0" workbookViewId="0" topLeftCell="B1">
      <selection activeCell="G25" sqref="G25"/>
    </sheetView>
  </sheetViews>
  <sheetFormatPr defaultColWidth="9.00390625" defaultRowHeight="12.75"/>
  <cols>
    <col min="1" max="1" width="9.125" style="0" hidden="1" customWidth="1"/>
    <col min="3" max="3" width="23.875" style="0" customWidth="1"/>
    <col min="4" max="4" width="5.75390625" style="0" customWidth="1"/>
    <col min="5" max="5" width="12.625" style="0" customWidth="1"/>
    <col min="6" max="6" width="11.25390625" style="0" customWidth="1"/>
    <col min="7" max="7" width="21.25390625" style="0" customWidth="1"/>
  </cols>
  <sheetData>
    <row r="1" spans="1:7" ht="15">
      <c r="A1" s="113"/>
      <c r="B1" s="127"/>
      <c r="C1" s="128"/>
      <c r="D1" s="127"/>
      <c r="E1" s="128"/>
      <c r="F1" s="128"/>
      <c r="G1" s="129"/>
    </row>
    <row r="2" spans="1:7" ht="15.75">
      <c r="A2" s="113"/>
      <c r="B2" s="155" t="s">
        <v>348</v>
      </c>
      <c r="C2" s="155"/>
      <c r="D2" s="155"/>
      <c r="E2" s="155"/>
      <c r="F2" s="155"/>
      <c r="G2" s="155"/>
    </row>
    <row r="3" spans="1:106" ht="21" customHeight="1">
      <c r="A3" s="113"/>
      <c r="B3" s="293" t="s">
        <v>391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301"/>
      <c r="BI3" s="301"/>
      <c r="BJ3" s="301"/>
      <c r="BK3" s="301"/>
      <c r="BL3" s="301"/>
      <c r="BM3" s="301"/>
      <c r="BN3" s="301"/>
      <c r="BO3" s="301"/>
      <c r="BP3" s="301"/>
      <c r="BQ3" s="301"/>
      <c r="BR3" s="301"/>
      <c r="BS3" s="301"/>
      <c r="BT3" s="301"/>
      <c r="BU3" s="301"/>
      <c r="BV3" s="301"/>
      <c r="BW3" s="301"/>
      <c r="BX3" s="301"/>
      <c r="BY3" s="301"/>
      <c r="BZ3" s="301"/>
      <c r="CA3" s="301"/>
      <c r="CB3" s="301"/>
      <c r="CC3" s="301"/>
      <c r="CD3" s="301"/>
      <c r="CE3" s="301"/>
      <c r="CF3" s="301"/>
      <c r="CG3" s="301"/>
      <c r="CH3" s="301"/>
      <c r="CI3" s="301"/>
      <c r="CJ3" s="301"/>
      <c r="CK3" s="301"/>
      <c r="CL3" s="301"/>
      <c r="CM3" s="301"/>
      <c r="CN3" s="301"/>
      <c r="CO3" s="301"/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  <c r="DA3" s="301"/>
      <c r="DB3" s="301"/>
    </row>
    <row r="4" spans="1:7" ht="105">
      <c r="A4" s="113"/>
      <c r="B4" s="130" t="s">
        <v>254</v>
      </c>
      <c r="C4" s="130" t="s">
        <v>4</v>
      </c>
      <c r="D4" s="130" t="s">
        <v>58</v>
      </c>
      <c r="E4" s="130" t="s">
        <v>349</v>
      </c>
      <c r="F4" s="130" t="s">
        <v>350</v>
      </c>
      <c r="G4" s="130" t="s">
        <v>278</v>
      </c>
    </row>
    <row r="5" spans="1:7" ht="15">
      <c r="A5" s="113"/>
      <c r="B5" s="130">
        <v>1</v>
      </c>
      <c r="C5" s="130">
        <v>2</v>
      </c>
      <c r="D5" s="130">
        <v>3</v>
      </c>
      <c r="E5" s="130">
        <v>4</v>
      </c>
      <c r="F5" s="130">
        <v>5</v>
      </c>
      <c r="G5" s="130">
        <v>6</v>
      </c>
    </row>
    <row r="6" spans="1:7" ht="18.75" customHeight="1">
      <c r="A6" s="113"/>
      <c r="B6" s="130">
        <v>1</v>
      </c>
      <c r="C6" s="131" t="s">
        <v>395</v>
      </c>
      <c r="D6" s="130">
        <v>6</v>
      </c>
      <c r="E6" s="130">
        <v>6050</v>
      </c>
      <c r="F6" s="130"/>
      <c r="G6" s="132">
        <v>36300</v>
      </c>
    </row>
    <row r="7" spans="1:7" ht="15">
      <c r="A7" s="113"/>
      <c r="B7" s="134"/>
      <c r="C7" s="130" t="s">
        <v>273</v>
      </c>
      <c r="D7" s="130" t="s">
        <v>92</v>
      </c>
      <c r="E7" s="130" t="s">
        <v>92</v>
      </c>
      <c r="F7" s="130" t="s">
        <v>92</v>
      </c>
      <c r="G7" s="135">
        <f>SUM(G6:G6)</f>
        <v>36300</v>
      </c>
    </row>
    <row r="8" spans="1:7" ht="15">
      <c r="A8" s="113"/>
      <c r="B8" s="113"/>
      <c r="C8" s="113"/>
      <c r="D8" s="113"/>
      <c r="E8" s="113"/>
      <c r="F8" s="113"/>
      <c r="G8" s="113"/>
    </row>
    <row r="9" spans="1:7" ht="15">
      <c r="A9" s="113"/>
      <c r="B9" s="113"/>
      <c r="C9" s="113"/>
      <c r="D9" s="113"/>
      <c r="E9" s="113"/>
      <c r="F9" s="113"/>
      <c r="G9" s="113"/>
    </row>
    <row r="10" spans="1:7" ht="47.25" customHeight="1">
      <c r="A10" s="113"/>
      <c r="B10" s="288" t="s">
        <v>353</v>
      </c>
      <c r="C10" s="288"/>
      <c r="D10" s="288"/>
      <c r="E10" s="288"/>
      <c r="F10" s="288"/>
      <c r="G10" s="288"/>
    </row>
    <row r="11" spans="1:7" ht="28.5" customHeight="1">
      <c r="A11" s="113"/>
      <c r="B11" s="299" t="s">
        <v>390</v>
      </c>
      <c r="C11" s="300"/>
      <c r="D11" s="300"/>
      <c r="E11" s="300"/>
      <c r="F11" s="300"/>
      <c r="G11" s="300"/>
    </row>
    <row r="12" spans="1:7" ht="45">
      <c r="A12" s="113"/>
      <c r="B12" s="130" t="s">
        <v>254</v>
      </c>
      <c r="C12" s="289" t="s">
        <v>42</v>
      </c>
      <c r="D12" s="290"/>
      <c r="E12" s="130" t="s">
        <v>60</v>
      </c>
      <c r="F12" s="130" t="s">
        <v>354</v>
      </c>
      <c r="G12" s="130" t="s">
        <v>355</v>
      </c>
    </row>
    <row r="13" spans="1:7" ht="15">
      <c r="A13" s="113"/>
      <c r="B13" s="130">
        <v>1</v>
      </c>
      <c r="C13" s="289">
        <v>2</v>
      </c>
      <c r="D13" s="290"/>
      <c r="E13" s="130">
        <v>3</v>
      </c>
      <c r="F13" s="130">
        <v>4</v>
      </c>
      <c r="G13" s="130">
        <v>5</v>
      </c>
    </row>
    <row r="14" spans="1:7" ht="15">
      <c r="A14" s="113"/>
      <c r="B14" s="130">
        <v>1</v>
      </c>
      <c r="C14" s="291" t="s">
        <v>209</v>
      </c>
      <c r="D14" s="292"/>
      <c r="E14" s="130">
        <v>1</v>
      </c>
      <c r="F14" s="130">
        <v>3</v>
      </c>
      <c r="G14" s="132">
        <v>92800</v>
      </c>
    </row>
    <row r="15" spans="1:7" ht="15">
      <c r="A15" s="113"/>
      <c r="B15" s="130">
        <v>2</v>
      </c>
      <c r="C15" s="291" t="s">
        <v>356</v>
      </c>
      <c r="D15" s="292"/>
      <c r="E15" s="130">
        <v>5</v>
      </c>
      <c r="F15" s="130">
        <v>6</v>
      </c>
      <c r="G15" s="132">
        <v>12000</v>
      </c>
    </row>
    <row r="16" spans="1:7" ht="15">
      <c r="A16" s="113"/>
      <c r="B16" s="134"/>
      <c r="C16" s="295" t="s">
        <v>273</v>
      </c>
      <c r="D16" s="296"/>
      <c r="E16" s="130" t="s">
        <v>92</v>
      </c>
      <c r="F16" s="130" t="s">
        <v>92</v>
      </c>
      <c r="G16" s="136">
        <f>SUM(G14:G15)</f>
        <v>104800</v>
      </c>
    </row>
    <row r="17" spans="1:7" ht="15">
      <c r="A17" s="113"/>
      <c r="B17" s="113"/>
      <c r="C17" s="113"/>
      <c r="D17" s="113"/>
      <c r="E17" s="113"/>
      <c r="F17" s="113"/>
      <c r="G17" s="137"/>
    </row>
    <row r="18" spans="1:7" ht="15.75">
      <c r="A18" s="113"/>
      <c r="B18" s="288" t="s">
        <v>357</v>
      </c>
      <c r="C18" s="288"/>
      <c r="D18" s="288"/>
      <c r="E18" s="288"/>
      <c r="F18" s="288"/>
      <c r="G18" s="288"/>
    </row>
    <row r="19" spans="1:42" ht="15">
      <c r="A19" s="113"/>
      <c r="B19" s="293" t="s">
        <v>392</v>
      </c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</row>
    <row r="20" spans="1:7" ht="45">
      <c r="A20" s="113"/>
      <c r="B20" s="130" t="s">
        <v>254</v>
      </c>
      <c r="C20" s="289" t="s">
        <v>42</v>
      </c>
      <c r="D20" s="297"/>
      <c r="E20" s="290"/>
      <c r="F20" s="130" t="s">
        <v>61</v>
      </c>
      <c r="G20" s="130" t="s">
        <v>358</v>
      </c>
    </row>
    <row r="21" spans="1:7" ht="15">
      <c r="A21" s="113"/>
      <c r="B21" s="130">
        <v>1</v>
      </c>
      <c r="C21" s="289">
        <v>2</v>
      </c>
      <c r="D21" s="297"/>
      <c r="E21" s="290"/>
      <c r="F21" s="130">
        <v>3</v>
      </c>
      <c r="G21" s="130">
        <v>4</v>
      </c>
    </row>
    <row r="22" spans="1:7" ht="15">
      <c r="A22" s="113"/>
      <c r="B22" s="130">
        <v>1</v>
      </c>
      <c r="C22" s="291"/>
      <c r="D22" s="298"/>
      <c r="E22" s="292"/>
      <c r="F22" s="130"/>
      <c r="G22" s="132"/>
    </row>
    <row r="23" spans="1:7" ht="15">
      <c r="A23" s="113"/>
      <c r="B23" s="130">
        <v>2</v>
      </c>
      <c r="C23" s="291" t="s">
        <v>238</v>
      </c>
      <c r="D23" s="298"/>
      <c r="E23" s="292"/>
      <c r="F23" s="130">
        <v>6</v>
      </c>
      <c r="G23" s="132">
        <v>50000</v>
      </c>
    </row>
    <row r="24" spans="1:7" ht="15">
      <c r="A24" s="113"/>
      <c r="B24" s="130">
        <v>3</v>
      </c>
      <c r="C24" s="291" t="s">
        <v>359</v>
      </c>
      <c r="D24" s="298"/>
      <c r="E24" s="292"/>
      <c r="F24" s="130">
        <v>3</v>
      </c>
      <c r="G24" s="132">
        <f>123678.39-6.34</f>
        <v>123672.05</v>
      </c>
    </row>
    <row r="25" spans="1:7" ht="15">
      <c r="A25" s="113"/>
      <c r="B25" s="130">
        <v>4</v>
      </c>
      <c r="C25" s="291" t="s">
        <v>360</v>
      </c>
      <c r="D25" s="298"/>
      <c r="E25" s="292"/>
      <c r="F25" s="130">
        <v>3</v>
      </c>
      <c r="G25" s="132">
        <f>60000+63131.22</f>
        <v>123131.22</v>
      </c>
    </row>
    <row r="26" spans="1:7" ht="15">
      <c r="A26" s="113"/>
      <c r="B26" s="130">
        <v>5</v>
      </c>
      <c r="C26" s="291" t="s">
        <v>361</v>
      </c>
      <c r="D26" s="298"/>
      <c r="E26" s="292"/>
      <c r="F26" s="130"/>
      <c r="G26" s="132">
        <v>0</v>
      </c>
    </row>
    <row r="27" spans="1:7" ht="15">
      <c r="A27" s="113"/>
      <c r="B27" s="134"/>
      <c r="C27" s="295" t="s">
        <v>273</v>
      </c>
      <c r="D27" s="302"/>
      <c r="E27" s="296"/>
      <c r="F27" s="130" t="s">
        <v>92</v>
      </c>
      <c r="G27" s="138">
        <f>SUM(G22:G26)</f>
        <v>296803.27</v>
      </c>
    </row>
    <row r="28" spans="1:7" ht="15.75">
      <c r="A28" s="113"/>
      <c r="B28" s="288" t="s">
        <v>362</v>
      </c>
      <c r="C28" s="288"/>
      <c r="D28" s="288"/>
      <c r="E28" s="288"/>
      <c r="F28" s="288"/>
      <c r="G28" s="288"/>
    </row>
    <row r="29" spans="1:42" ht="15">
      <c r="A29" s="113"/>
      <c r="B29" s="293" t="s">
        <v>393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</row>
    <row r="30" spans="1:42" ht="45">
      <c r="A30" s="113"/>
      <c r="B30" s="130" t="s">
        <v>254</v>
      </c>
      <c r="C30" s="289" t="s">
        <v>42</v>
      </c>
      <c r="D30" s="290"/>
      <c r="E30" s="130" t="s">
        <v>59</v>
      </c>
      <c r="F30" s="130" t="s">
        <v>363</v>
      </c>
      <c r="G30" s="130" t="s">
        <v>364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</row>
    <row r="31" spans="1:7" ht="15">
      <c r="A31" s="113"/>
      <c r="B31" s="130">
        <v>1</v>
      </c>
      <c r="C31" s="289">
        <v>2</v>
      </c>
      <c r="D31" s="290"/>
      <c r="E31" s="130">
        <v>3</v>
      </c>
      <c r="F31" s="130">
        <v>4</v>
      </c>
      <c r="G31" s="130">
        <v>5</v>
      </c>
    </row>
    <row r="32" spans="1:7" ht="15">
      <c r="A32" s="113"/>
      <c r="B32" s="130">
        <v>1</v>
      </c>
      <c r="C32" s="291"/>
      <c r="D32" s="292"/>
      <c r="E32" s="130"/>
      <c r="F32" s="133"/>
      <c r="G32" s="132"/>
    </row>
    <row r="33" spans="1:7" ht="15">
      <c r="A33" s="113"/>
      <c r="B33" s="134"/>
      <c r="C33" s="295" t="s">
        <v>273</v>
      </c>
      <c r="D33" s="296"/>
      <c r="E33" s="130" t="s">
        <v>92</v>
      </c>
      <c r="F33" s="130" t="s">
        <v>92</v>
      </c>
      <c r="G33" s="136">
        <f>SUM(G32:G32)</f>
        <v>0</v>
      </c>
    </row>
    <row r="34" spans="1:7" ht="15.75">
      <c r="A34" s="113"/>
      <c r="B34" s="288" t="s">
        <v>365</v>
      </c>
      <c r="C34" s="288"/>
      <c r="D34" s="288"/>
      <c r="E34" s="288"/>
      <c r="F34" s="288"/>
      <c r="G34" s="288"/>
    </row>
    <row r="35" spans="1:42" ht="15">
      <c r="A35" s="113"/>
      <c r="B35" s="293" t="s">
        <v>394</v>
      </c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</row>
    <row r="36" spans="1:7" ht="45">
      <c r="A36" s="113"/>
      <c r="B36" s="130" t="s">
        <v>254</v>
      </c>
      <c r="C36" s="289" t="s">
        <v>42</v>
      </c>
      <c r="D36" s="290"/>
      <c r="E36" s="130" t="s">
        <v>59</v>
      </c>
      <c r="F36" s="130" t="s">
        <v>363</v>
      </c>
      <c r="G36" s="130" t="s">
        <v>364</v>
      </c>
    </row>
    <row r="37" spans="1:7" ht="15">
      <c r="A37" s="113"/>
      <c r="B37" s="130">
        <v>1</v>
      </c>
      <c r="C37" s="289">
        <v>2</v>
      </c>
      <c r="D37" s="290"/>
      <c r="E37" s="130">
        <v>3</v>
      </c>
      <c r="F37" s="130">
        <v>4</v>
      </c>
      <c r="G37" s="130">
        <v>5</v>
      </c>
    </row>
    <row r="38" spans="1:7" ht="15">
      <c r="A38" s="113"/>
      <c r="B38" s="130">
        <v>1</v>
      </c>
      <c r="C38" s="291" t="s">
        <v>366</v>
      </c>
      <c r="D38" s="292"/>
      <c r="E38" s="130"/>
      <c r="F38" s="130"/>
      <c r="G38" s="132">
        <v>10000</v>
      </c>
    </row>
    <row r="39" spans="1:7" ht="15">
      <c r="A39" s="113"/>
      <c r="B39" s="130">
        <v>2</v>
      </c>
      <c r="C39" s="291" t="s">
        <v>242</v>
      </c>
      <c r="D39" s="292"/>
      <c r="E39" s="130"/>
      <c r="F39" s="130"/>
      <c r="G39" s="132">
        <v>23952.08</v>
      </c>
    </row>
    <row r="40" spans="1:7" ht="15">
      <c r="A40" s="113"/>
      <c r="B40" s="130">
        <v>3</v>
      </c>
      <c r="C40" s="291" t="s">
        <v>367</v>
      </c>
      <c r="D40" s="292"/>
      <c r="E40" s="130"/>
      <c r="F40" s="130"/>
      <c r="G40" s="132">
        <v>8000</v>
      </c>
    </row>
    <row r="41" spans="1:7" ht="15">
      <c r="A41" s="113"/>
      <c r="B41" s="130">
        <v>4</v>
      </c>
      <c r="C41" s="291" t="s">
        <v>368</v>
      </c>
      <c r="D41" s="292"/>
      <c r="E41" s="130"/>
      <c r="F41" s="130"/>
      <c r="G41" s="132">
        <v>58047.92</v>
      </c>
    </row>
    <row r="42" spans="1:7" ht="15">
      <c r="A42" s="113"/>
      <c r="B42" s="130">
        <v>6</v>
      </c>
      <c r="C42" s="139" t="s">
        <v>228</v>
      </c>
      <c r="D42" s="140"/>
      <c r="E42" s="130"/>
      <c r="F42" s="130"/>
      <c r="G42" s="132">
        <v>320900</v>
      </c>
    </row>
    <row r="43" spans="1:7" ht="15">
      <c r="A43" s="113"/>
      <c r="B43" s="134"/>
      <c r="C43" s="295" t="s">
        <v>273</v>
      </c>
      <c r="D43" s="296"/>
      <c r="E43" s="130" t="s">
        <v>92</v>
      </c>
      <c r="F43" s="130" t="s">
        <v>92</v>
      </c>
      <c r="G43" s="136">
        <f>SUM(G38:G42)</f>
        <v>420900</v>
      </c>
    </row>
    <row r="44" spans="1:7" ht="15">
      <c r="A44" s="113"/>
      <c r="B44" s="113"/>
      <c r="C44" s="113"/>
      <c r="D44" s="113"/>
      <c r="E44" s="113"/>
      <c r="F44" s="113"/>
      <c r="G44" s="113"/>
    </row>
  </sheetData>
  <sheetProtection/>
  <mergeCells count="35">
    <mergeCell ref="AQ3:DB3"/>
    <mergeCell ref="B19:AP19"/>
    <mergeCell ref="B29:AP29"/>
    <mergeCell ref="B35:AP35"/>
    <mergeCell ref="C38:D38"/>
    <mergeCell ref="C37:D37"/>
    <mergeCell ref="C24:E24"/>
    <mergeCell ref="C25:E25"/>
    <mergeCell ref="C26:E26"/>
    <mergeCell ref="C27:E27"/>
    <mergeCell ref="C39:D39"/>
    <mergeCell ref="C40:D40"/>
    <mergeCell ref="C41:D41"/>
    <mergeCell ref="C43:D43"/>
    <mergeCell ref="B11:G11"/>
    <mergeCell ref="C31:D31"/>
    <mergeCell ref="C32:D32"/>
    <mergeCell ref="C33:D33"/>
    <mergeCell ref="B34:G34"/>
    <mergeCell ref="C36:D36"/>
    <mergeCell ref="B28:G28"/>
    <mergeCell ref="C30:D30"/>
    <mergeCell ref="C16:D16"/>
    <mergeCell ref="B18:G18"/>
    <mergeCell ref="C20:E20"/>
    <mergeCell ref="C21:E21"/>
    <mergeCell ref="C22:E22"/>
    <mergeCell ref="C23:E23"/>
    <mergeCell ref="B10:G10"/>
    <mergeCell ref="C12:D12"/>
    <mergeCell ref="C13:D13"/>
    <mergeCell ref="C14:D14"/>
    <mergeCell ref="C15:D15"/>
    <mergeCell ref="B2:G2"/>
    <mergeCell ref="B3:AP3"/>
  </mergeCells>
  <printOptions/>
  <pageMargins left="0.25" right="0.25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96">
      <selection activeCell="D3" sqref="D3:G3"/>
    </sheetView>
  </sheetViews>
  <sheetFormatPr defaultColWidth="9.00390625" defaultRowHeight="12.75"/>
  <cols>
    <col min="1" max="1" width="4.875" style="0" customWidth="1"/>
    <col min="3" max="3" width="22.625" style="0" customWidth="1"/>
    <col min="4" max="4" width="20.375" style="0" customWidth="1"/>
    <col min="5" max="5" width="8.75390625" style="0" customWidth="1"/>
    <col min="6" max="6" width="14.00390625" style="0" customWidth="1"/>
    <col min="7" max="7" width="16.625" style="0" customWidth="1"/>
  </cols>
  <sheetData>
    <row r="1" spans="1:7" ht="15">
      <c r="A1" s="113"/>
      <c r="B1" s="113"/>
      <c r="C1" s="113"/>
      <c r="D1" s="113"/>
      <c r="E1" s="113"/>
      <c r="F1" s="113"/>
      <c r="G1" s="113"/>
    </row>
    <row r="2" spans="1:7" ht="15.75">
      <c r="A2" s="127"/>
      <c r="B2" s="155" t="s">
        <v>120</v>
      </c>
      <c r="C2" s="155"/>
      <c r="D2" s="155"/>
      <c r="E2" s="155"/>
      <c r="F2" s="155"/>
      <c r="G2" s="155"/>
    </row>
    <row r="3" spans="1:7" ht="15.75">
      <c r="A3" s="113"/>
      <c r="B3" s="303" t="s">
        <v>93</v>
      </c>
      <c r="C3" s="303"/>
      <c r="D3" s="304"/>
      <c r="E3" s="304"/>
      <c r="F3" s="304"/>
      <c r="G3" s="304"/>
    </row>
    <row r="4" spans="1:7" ht="15.75">
      <c r="A4" s="113"/>
      <c r="B4" s="155" t="s">
        <v>251</v>
      </c>
      <c r="C4" s="155"/>
      <c r="D4" s="155"/>
      <c r="E4" s="305"/>
      <c r="F4" s="305"/>
      <c r="G4" s="305"/>
    </row>
    <row r="5" spans="1:7" ht="15">
      <c r="A5" s="113"/>
      <c r="B5" s="113"/>
      <c r="C5" s="113"/>
      <c r="D5" s="113"/>
      <c r="E5" s="113"/>
      <c r="F5" s="113"/>
      <c r="G5" s="113"/>
    </row>
    <row r="6" spans="1:7" ht="75">
      <c r="A6" s="113"/>
      <c r="B6" s="130" t="s">
        <v>254</v>
      </c>
      <c r="C6" s="289" t="s">
        <v>4</v>
      </c>
      <c r="D6" s="290"/>
      <c r="E6" s="130" t="s">
        <v>369</v>
      </c>
      <c r="F6" s="130" t="s">
        <v>370</v>
      </c>
      <c r="G6" s="130" t="s">
        <v>371</v>
      </c>
    </row>
    <row r="7" spans="1:7" ht="15">
      <c r="A7" s="113"/>
      <c r="B7" s="130">
        <v>1</v>
      </c>
      <c r="C7" s="289">
        <v>2</v>
      </c>
      <c r="D7" s="290"/>
      <c r="E7" s="130">
        <v>3</v>
      </c>
      <c r="F7" s="130">
        <v>4</v>
      </c>
      <c r="G7" s="130">
        <v>5</v>
      </c>
    </row>
    <row r="8" spans="1:7" ht="15">
      <c r="A8" s="113"/>
      <c r="B8" s="134"/>
      <c r="C8" s="289"/>
      <c r="D8" s="290"/>
      <c r="E8" s="134"/>
      <c r="F8" s="134"/>
      <c r="G8" s="134"/>
    </row>
    <row r="9" spans="1:7" ht="15">
      <c r="A9" s="113"/>
      <c r="B9" s="134"/>
      <c r="C9" s="289"/>
      <c r="D9" s="290"/>
      <c r="E9" s="134"/>
      <c r="F9" s="134"/>
      <c r="G9" s="134"/>
    </row>
    <row r="10" spans="1:7" ht="15">
      <c r="A10" s="113"/>
      <c r="B10" s="134"/>
      <c r="C10" s="295" t="s">
        <v>273</v>
      </c>
      <c r="D10" s="296"/>
      <c r="E10" s="130" t="s">
        <v>92</v>
      </c>
      <c r="F10" s="130" t="s">
        <v>92</v>
      </c>
      <c r="G10" s="130"/>
    </row>
    <row r="11" spans="1:7" ht="15">
      <c r="A11" s="113"/>
      <c r="B11" s="113"/>
      <c r="C11" s="113"/>
      <c r="D11" s="113"/>
      <c r="E11" s="113"/>
      <c r="F11" s="113"/>
      <c r="G11" s="113"/>
    </row>
    <row r="12" spans="1:7" ht="15.75">
      <c r="A12" s="113"/>
      <c r="B12" s="155" t="s">
        <v>123</v>
      </c>
      <c r="C12" s="155"/>
      <c r="D12" s="155"/>
      <c r="E12" s="155"/>
      <c r="F12" s="155"/>
      <c r="G12" s="155"/>
    </row>
    <row r="13" spans="1:7" ht="15">
      <c r="A13" s="113"/>
      <c r="B13" s="113"/>
      <c r="C13" s="113"/>
      <c r="D13" s="113"/>
      <c r="E13" s="113"/>
      <c r="F13" s="113"/>
      <c r="G13" s="113"/>
    </row>
    <row r="14" spans="1:7" ht="15.75">
      <c r="A14" s="113"/>
      <c r="B14" s="306" t="s">
        <v>93</v>
      </c>
      <c r="C14" s="306"/>
      <c r="D14" s="304"/>
      <c r="E14" s="304"/>
      <c r="F14" s="304"/>
      <c r="G14" s="304"/>
    </row>
    <row r="15" spans="1:7" ht="15.75">
      <c r="A15" s="113"/>
      <c r="B15" s="155" t="s">
        <v>251</v>
      </c>
      <c r="C15" s="155"/>
      <c r="D15" s="155"/>
      <c r="E15" s="305"/>
      <c r="F15" s="305"/>
      <c r="G15" s="305"/>
    </row>
    <row r="16" spans="1:7" ht="15">
      <c r="A16" s="113"/>
      <c r="B16" s="113"/>
      <c r="C16" s="113"/>
      <c r="D16" s="113"/>
      <c r="E16" s="113"/>
      <c r="F16" s="113"/>
      <c r="G16" s="113"/>
    </row>
    <row r="17" spans="1:7" ht="105">
      <c r="A17" s="113"/>
      <c r="B17" s="130" t="s">
        <v>254</v>
      </c>
      <c r="C17" s="289" t="s">
        <v>42</v>
      </c>
      <c r="D17" s="290"/>
      <c r="E17" s="130" t="s">
        <v>372</v>
      </c>
      <c r="F17" s="130" t="s">
        <v>373</v>
      </c>
      <c r="G17" s="130" t="s">
        <v>374</v>
      </c>
    </row>
    <row r="18" spans="1:7" ht="15">
      <c r="A18" s="113"/>
      <c r="B18" s="130">
        <v>1</v>
      </c>
      <c r="C18" s="289">
        <v>2</v>
      </c>
      <c r="D18" s="290"/>
      <c r="E18" s="130">
        <v>3</v>
      </c>
      <c r="F18" s="130">
        <v>4</v>
      </c>
      <c r="G18" s="130">
        <v>5</v>
      </c>
    </row>
    <row r="19" spans="1:7" ht="15">
      <c r="A19" s="113"/>
      <c r="B19" s="134"/>
      <c r="C19" s="289"/>
      <c r="D19" s="290"/>
      <c r="E19" s="134"/>
      <c r="F19" s="134"/>
      <c r="G19" s="134"/>
    </row>
    <row r="20" spans="1:7" ht="15">
      <c r="A20" s="113"/>
      <c r="B20" s="134"/>
      <c r="C20" s="289"/>
      <c r="D20" s="290"/>
      <c r="E20" s="134"/>
      <c r="F20" s="134"/>
      <c r="G20" s="134"/>
    </row>
    <row r="21" spans="1:7" ht="15">
      <c r="A21" s="113"/>
      <c r="B21" s="134"/>
      <c r="C21" s="295" t="s">
        <v>273</v>
      </c>
      <c r="D21" s="296"/>
      <c r="E21" s="130"/>
      <c r="F21" s="130" t="s">
        <v>92</v>
      </c>
      <c r="G21" s="130"/>
    </row>
    <row r="22" spans="1:7" ht="15">
      <c r="A22" s="113"/>
      <c r="B22" s="113"/>
      <c r="C22" s="113"/>
      <c r="D22" s="113"/>
      <c r="E22" s="113"/>
      <c r="F22" s="113"/>
      <c r="G22" s="113"/>
    </row>
    <row r="23" spans="1:7" ht="15.75">
      <c r="A23" s="113"/>
      <c r="B23" s="155" t="s">
        <v>126</v>
      </c>
      <c r="C23" s="155"/>
      <c r="D23" s="155"/>
      <c r="E23" s="155"/>
      <c r="F23" s="155"/>
      <c r="G23" s="155"/>
    </row>
    <row r="24" spans="1:7" ht="15">
      <c r="A24" s="113"/>
      <c r="B24" s="113"/>
      <c r="C24" s="113"/>
      <c r="D24" s="113"/>
      <c r="E24" s="113"/>
      <c r="F24" s="113"/>
      <c r="G24" s="113"/>
    </row>
    <row r="25" spans="1:7" ht="15.75">
      <c r="A25" s="113"/>
      <c r="B25" s="306" t="s">
        <v>93</v>
      </c>
      <c r="C25" s="306"/>
      <c r="D25" s="304"/>
      <c r="E25" s="304"/>
      <c r="F25" s="304"/>
      <c r="G25" s="304"/>
    </row>
    <row r="26" spans="1:7" ht="15.75">
      <c r="A26" s="113"/>
      <c r="B26" s="155" t="s">
        <v>251</v>
      </c>
      <c r="C26" s="155"/>
      <c r="D26" s="155"/>
      <c r="E26" s="305"/>
      <c r="F26" s="305"/>
      <c r="G26" s="305"/>
    </row>
    <row r="27" spans="1:7" ht="15">
      <c r="A27" s="113"/>
      <c r="B27" s="113"/>
      <c r="C27" s="113"/>
      <c r="D27" s="113"/>
      <c r="E27" s="113"/>
      <c r="F27" s="113"/>
      <c r="G27" s="113"/>
    </row>
    <row r="28" spans="1:7" ht="75">
      <c r="A28" s="113"/>
      <c r="B28" s="130" t="s">
        <v>254</v>
      </c>
      <c r="C28" s="289" t="s">
        <v>4</v>
      </c>
      <c r="D28" s="290"/>
      <c r="E28" s="130" t="s">
        <v>369</v>
      </c>
      <c r="F28" s="130" t="s">
        <v>370</v>
      </c>
      <c r="G28" s="130" t="s">
        <v>371</v>
      </c>
    </row>
    <row r="29" spans="1:7" ht="15">
      <c r="A29" s="113"/>
      <c r="B29" s="130">
        <v>1</v>
      </c>
      <c r="C29" s="289">
        <v>2</v>
      </c>
      <c r="D29" s="290"/>
      <c r="E29" s="130">
        <v>3</v>
      </c>
      <c r="F29" s="130">
        <v>4</v>
      </c>
      <c r="G29" s="130">
        <v>5</v>
      </c>
    </row>
    <row r="30" spans="1:7" ht="15">
      <c r="A30" s="113"/>
      <c r="B30" s="134"/>
      <c r="C30" s="289"/>
      <c r="D30" s="290"/>
      <c r="E30" s="134"/>
      <c r="F30" s="134"/>
      <c r="G30" s="134"/>
    </row>
    <row r="31" spans="1:7" ht="15">
      <c r="A31" s="113"/>
      <c r="B31" s="134"/>
      <c r="C31" s="289"/>
      <c r="D31" s="290"/>
      <c r="E31" s="134"/>
      <c r="F31" s="134"/>
      <c r="G31" s="134"/>
    </row>
    <row r="32" spans="1:7" ht="15">
      <c r="A32" s="113"/>
      <c r="B32" s="134"/>
      <c r="C32" s="295" t="s">
        <v>273</v>
      </c>
      <c r="D32" s="296"/>
      <c r="E32" s="130" t="s">
        <v>92</v>
      </c>
      <c r="F32" s="130" t="s">
        <v>92</v>
      </c>
      <c r="G32" s="130"/>
    </row>
    <row r="33" spans="1:7" ht="15">
      <c r="A33" s="113"/>
      <c r="B33" s="113"/>
      <c r="C33" s="113"/>
      <c r="D33" s="113"/>
      <c r="E33" s="113"/>
      <c r="F33" s="113"/>
      <c r="G33" s="113"/>
    </row>
    <row r="34" spans="1:7" ht="15.75">
      <c r="A34" s="113"/>
      <c r="B34" s="288" t="s">
        <v>375</v>
      </c>
      <c r="C34" s="288"/>
      <c r="D34" s="288"/>
      <c r="E34" s="288"/>
      <c r="F34" s="288"/>
      <c r="G34" s="288"/>
    </row>
    <row r="35" spans="1:7" ht="15">
      <c r="A35" s="113"/>
      <c r="B35" s="113"/>
      <c r="C35" s="113"/>
      <c r="D35" s="113"/>
      <c r="E35" s="113"/>
      <c r="F35" s="113"/>
      <c r="G35" s="113"/>
    </row>
    <row r="36" spans="1:7" ht="15.75">
      <c r="A36" s="113"/>
      <c r="B36" s="306" t="s">
        <v>93</v>
      </c>
      <c r="C36" s="306"/>
      <c r="D36" s="307">
        <v>244</v>
      </c>
      <c r="E36" s="307"/>
      <c r="F36" s="307"/>
      <c r="G36" s="307"/>
    </row>
    <row r="37" spans="1:7" ht="15.75">
      <c r="A37" s="113"/>
      <c r="B37" s="306" t="s">
        <v>251</v>
      </c>
      <c r="C37" s="306"/>
      <c r="D37" s="169" t="s">
        <v>252</v>
      </c>
      <c r="E37" s="169"/>
      <c r="F37" s="169"/>
      <c r="G37" s="169"/>
    </row>
    <row r="38" spans="1:7" ht="15">
      <c r="A38" s="113"/>
      <c r="B38" s="113"/>
      <c r="C38" s="113"/>
      <c r="D38" s="113"/>
      <c r="E38" s="113"/>
      <c r="F38" s="113"/>
      <c r="G38" s="113"/>
    </row>
    <row r="39" spans="1:7" ht="75">
      <c r="A39" s="113"/>
      <c r="B39" s="130" t="s">
        <v>254</v>
      </c>
      <c r="C39" s="289" t="s">
        <v>4</v>
      </c>
      <c r="D39" s="290"/>
      <c r="E39" s="130" t="s">
        <v>369</v>
      </c>
      <c r="F39" s="130" t="s">
        <v>370</v>
      </c>
      <c r="G39" s="130" t="s">
        <v>371</v>
      </c>
    </row>
    <row r="40" spans="1:7" ht="15">
      <c r="A40" s="113"/>
      <c r="B40" s="130">
        <v>1</v>
      </c>
      <c r="C40" s="289">
        <v>2</v>
      </c>
      <c r="D40" s="290"/>
      <c r="E40" s="130">
        <v>3</v>
      </c>
      <c r="F40" s="130">
        <v>4</v>
      </c>
      <c r="G40" s="130">
        <v>5</v>
      </c>
    </row>
    <row r="41" spans="1:7" ht="15">
      <c r="A41" s="113"/>
      <c r="B41" s="130">
        <v>1</v>
      </c>
      <c r="C41" s="291"/>
      <c r="D41" s="292"/>
      <c r="E41" s="132"/>
      <c r="F41" s="130"/>
      <c r="G41" s="132"/>
    </row>
    <row r="42" spans="1:7" ht="15">
      <c r="A42" s="113"/>
      <c r="B42" s="134"/>
      <c r="C42" s="295" t="s">
        <v>273</v>
      </c>
      <c r="D42" s="296"/>
      <c r="E42" s="130" t="s">
        <v>92</v>
      </c>
      <c r="F42" s="130" t="s">
        <v>92</v>
      </c>
      <c r="G42" s="138">
        <f>SUM(G41:G41)</f>
        <v>0</v>
      </c>
    </row>
    <row r="43" spans="1:7" ht="15">
      <c r="A43" s="113"/>
      <c r="B43" s="113"/>
      <c r="C43" s="113"/>
      <c r="D43" s="113"/>
      <c r="E43" s="113"/>
      <c r="F43" s="113"/>
      <c r="G43" s="113"/>
    </row>
    <row r="44" spans="1:7" ht="15.75">
      <c r="A44" s="113"/>
      <c r="B44" s="288" t="s">
        <v>376</v>
      </c>
      <c r="C44" s="288"/>
      <c r="D44" s="288"/>
      <c r="E44" s="288"/>
      <c r="F44" s="288"/>
      <c r="G44" s="288"/>
    </row>
    <row r="45" spans="1:7" ht="15">
      <c r="A45" s="113"/>
      <c r="B45" s="113"/>
      <c r="C45" s="113"/>
      <c r="D45" s="113"/>
      <c r="E45" s="113"/>
      <c r="F45" s="113"/>
      <c r="G45" s="113"/>
    </row>
    <row r="46" spans="1:7" ht="15.75">
      <c r="A46" s="113"/>
      <c r="B46" s="306" t="s">
        <v>93</v>
      </c>
      <c r="C46" s="306"/>
      <c r="D46" s="307">
        <v>244</v>
      </c>
      <c r="E46" s="307"/>
      <c r="F46" s="307"/>
      <c r="G46" s="307"/>
    </row>
    <row r="47" spans="1:7" ht="15.75">
      <c r="A47" s="113"/>
      <c r="B47" s="155" t="s">
        <v>251</v>
      </c>
      <c r="C47" s="155"/>
      <c r="D47" s="169" t="s">
        <v>252</v>
      </c>
      <c r="E47" s="169"/>
      <c r="F47" s="169"/>
      <c r="G47" s="169"/>
    </row>
    <row r="48" spans="1:7" ht="15">
      <c r="A48" s="113"/>
      <c r="B48" s="113"/>
      <c r="C48" s="113"/>
      <c r="D48" s="113"/>
      <c r="E48" s="113"/>
      <c r="F48" s="113"/>
      <c r="G48" s="113"/>
    </row>
    <row r="49" spans="1:7" ht="15.75">
      <c r="A49" s="113"/>
      <c r="B49" s="288" t="s">
        <v>377</v>
      </c>
      <c r="C49" s="288"/>
      <c r="D49" s="288"/>
      <c r="E49" s="288"/>
      <c r="F49" s="288"/>
      <c r="G49" s="288"/>
    </row>
    <row r="50" spans="1:7" ht="15">
      <c r="A50" s="113"/>
      <c r="B50" s="113"/>
      <c r="C50" s="113"/>
      <c r="D50" s="113"/>
      <c r="E50" s="113"/>
      <c r="F50" s="113"/>
      <c r="G50" s="113"/>
    </row>
    <row r="51" spans="1:7" ht="60">
      <c r="A51" s="113"/>
      <c r="B51" s="130" t="s">
        <v>254</v>
      </c>
      <c r="C51" s="130" t="s">
        <v>42</v>
      </c>
      <c r="D51" s="130" t="s">
        <v>55</v>
      </c>
      <c r="E51" s="130" t="s">
        <v>56</v>
      </c>
      <c r="F51" s="130" t="s">
        <v>378</v>
      </c>
      <c r="G51" s="130" t="s">
        <v>278</v>
      </c>
    </row>
    <row r="52" spans="1:7" ht="15">
      <c r="A52" s="113"/>
      <c r="B52" s="130">
        <v>1</v>
      </c>
      <c r="C52" s="130">
        <v>2</v>
      </c>
      <c r="D52" s="130">
        <v>3</v>
      </c>
      <c r="E52" s="130">
        <v>4</v>
      </c>
      <c r="F52" s="130">
        <v>5</v>
      </c>
      <c r="G52" s="130">
        <v>6</v>
      </c>
    </row>
    <row r="53" spans="1:7" ht="30">
      <c r="A53" s="113"/>
      <c r="B53" s="130">
        <v>1</v>
      </c>
      <c r="C53" s="131" t="s">
        <v>379</v>
      </c>
      <c r="D53" s="130">
        <v>4</v>
      </c>
      <c r="E53" s="130">
        <v>12</v>
      </c>
      <c r="F53" s="132">
        <v>2185</v>
      </c>
      <c r="G53" s="141">
        <v>55600</v>
      </c>
    </row>
    <row r="54" spans="1:7" ht="15">
      <c r="A54" s="113"/>
      <c r="B54" s="134"/>
      <c r="C54" s="130" t="s">
        <v>273</v>
      </c>
      <c r="D54" s="134" t="s">
        <v>92</v>
      </c>
      <c r="E54" s="130" t="s">
        <v>92</v>
      </c>
      <c r="F54" s="130" t="s">
        <v>92</v>
      </c>
      <c r="G54" s="142">
        <f>SUM(G53:G53)</f>
        <v>55600</v>
      </c>
    </row>
    <row r="55" spans="1:7" ht="15">
      <c r="A55" s="113"/>
      <c r="B55" s="113"/>
      <c r="C55" s="113"/>
      <c r="D55" s="113"/>
      <c r="E55" s="113"/>
      <c r="F55" s="113"/>
      <c r="G55" s="113"/>
    </row>
    <row r="56" spans="1:7" ht="15.75">
      <c r="A56" s="113"/>
      <c r="B56" s="155" t="s">
        <v>131</v>
      </c>
      <c r="C56" s="155"/>
      <c r="D56" s="155"/>
      <c r="E56" s="155"/>
      <c r="F56" s="155"/>
      <c r="G56" s="155"/>
    </row>
    <row r="57" spans="1:7" ht="15">
      <c r="A57" s="113"/>
      <c r="B57" s="113"/>
      <c r="C57" s="113"/>
      <c r="D57" s="113"/>
      <c r="E57" s="113"/>
      <c r="F57" s="113"/>
      <c r="G57" s="113"/>
    </row>
    <row r="58" spans="1:7" ht="75">
      <c r="A58" s="113"/>
      <c r="B58" s="130" t="s">
        <v>254</v>
      </c>
      <c r="C58" s="289" t="s">
        <v>42</v>
      </c>
      <c r="D58" s="290"/>
      <c r="E58" s="130" t="s">
        <v>380</v>
      </c>
      <c r="F58" s="130" t="s">
        <v>381</v>
      </c>
      <c r="G58" s="130" t="s">
        <v>364</v>
      </c>
    </row>
    <row r="59" spans="1:7" ht="15">
      <c r="A59" s="113"/>
      <c r="B59" s="130">
        <v>1</v>
      </c>
      <c r="C59" s="289">
        <v>2</v>
      </c>
      <c r="D59" s="290"/>
      <c r="E59" s="130">
        <v>3</v>
      </c>
      <c r="F59" s="130">
        <v>4</v>
      </c>
      <c r="G59" s="130">
        <v>5</v>
      </c>
    </row>
    <row r="60" spans="1:7" ht="15">
      <c r="A60" s="113"/>
      <c r="B60" s="134"/>
      <c r="C60" s="289"/>
      <c r="D60" s="290"/>
      <c r="E60" s="134"/>
      <c r="F60" s="134"/>
      <c r="G60" s="134"/>
    </row>
    <row r="61" spans="1:7" ht="15">
      <c r="A61" s="113"/>
      <c r="B61" s="134"/>
      <c r="C61" s="289"/>
      <c r="D61" s="290"/>
      <c r="E61" s="134"/>
      <c r="F61" s="134"/>
      <c r="G61" s="134"/>
    </row>
    <row r="62" spans="1:7" ht="15">
      <c r="A62" s="113"/>
      <c r="B62" s="134"/>
      <c r="C62" s="295" t="s">
        <v>273</v>
      </c>
      <c r="D62" s="296"/>
      <c r="E62" s="130"/>
      <c r="F62" s="130"/>
      <c r="G62" s="130"/>
    </row>
    <row r="63" spans="1:7" ht="15">
      <c r="A63" s="113"/>
      <c r="B63" s="113"/>
      <c r="C63" s="113"/>
      <c r="D63" s="113"/>
      <c r="E63" s="113"/>
      <c r="F63" s="113"/>
      <c r="G63" s="113"/>
    </row>
    <row r="64" spans="1:7" ht="15.75">
      <c r="A64" s="113"/>
      <c r="B64" s="288" t="s">
        <v>382</v>
      </c>
      <c r="C64" s="288"/>
      <c r="D64" s="288"/>
      <c r="E64" s="288"/>
      <c r="F64" s="288"/>
      <c r="G64" s="288"/>
    </row>
    <row r="65" spans="1:7" ht="0.75" customHeight="1">
      <c r="A65" s="113"/>
      <c r="B65" s="113"/>
      <c r="C65" s="113"/>
      <c r="D65" s="113"/>
      <c r="E65" s="113"/>
      <c r="F65" s="113"/>
      <c r="G65" s="113"/>
    </row>
    <row r="66" spans="1:7" ht="75">
      <c r="A66" s="113"/>
      <c r="B66" s="130" t="s">
        <v>254</v>
      </c>
      <c r="C66" s="130" t="s">
        <v>4</v>
      </c>
      <c r="D66" s="130" t="s">
        <v>58</v>
      </c>
      <c r="E66" s="130" t="s">
        <v>349</v>
      </c>
      <c r="F66" s="130" t="s">
        <v>350</v>
      </c>
      <c r="G66" s="130" t="s">
        <v>278</v>
      </c>
    </row>
    <row r="67" spans="1:7" ht="15">
      <c r="A67" s="113"/>
      <c r="B67" s="130">
        <v>1</v>
      </c>
      <c r="C67" s="130">
        <v>2</v>
      </c>
      <c r="D67" s="130">
        <v>3</v>
      </c>
      <c r="E67" s="130">
        <v>4</v>
      </c>
      <c r="F67" s="130">
        <v>5</v>
      </c>
      <c r="G67" s="130">
        <v>6</v>
      </c>
    </row>
    <row r="68" spans="1:7" ht="33" customHeight="1">
      <c r="A68" s="113"/>
      <c r="B68" s="130">
        <v>1</v>
      </c>
      <c r="C68" s="130" t="s">
        <v>383</v>
      </c>
      <c r="D68" s="133">
        <v>6050</v>
      </c>
      <c r="E68" s="130">
        <v>8</v>
      </c>
      <c r="F68" s="130"/>
      <c r="G68" s="143">
        <f>D68*E68</f>
        <v>48400</v>
      </c>
    </row>
    <row r="69" spans="1:7" ht="30" customHeight="1">
      <c r="A69" s="113"/>
      <c r="B69" s="130">
        <v>2</v>
      </c>
      <c r="C69" s="131" t="s">
        <v>396</v>
      </c>
      <c r="D69" s="130">
        <v>10000</v>
      </c>
      <c r="E69" s="130">
        <v>8.01</v>
      </c>
      <c r="F69" s="130"/>
      <c r="G69" s="132">
        <v>90000</v>
      </c>
    </row>
    <row r="70" spans="1:7" ht="36.75" customHeight="1">
      <c r="A70" s="113"/>
      <c r="B70" s="130">
        <v>3</v>
      </c>
      <c r="C70" s="131" t="s">
        <v>388</v>
      </c>
      <c r="D70" s="130">
        <v>54.46</v>
      </c>
      <c r="E70" s="130">
        <v>3425.12</v>
      </c>
      <c r="F70" s="130"/>
      <c r="G70" s="132">
        <v>197904.71</v>
      </c>
    </row>
    <row r="71" spans="1:7" ht="21" customHeight="1">
      <c r="A71" s="113"/>
      <c r="B71" s="130">
        <v>4</v>
      </c>
      <c r="C71" s="131" t="s">
        <v>389</v>
      </c>
      <c r="D71" s="133">
        <v>727.74</v>
      </c>
      <c r="E71" s="132">
        <v>60.31</v>
      </c>
      <c r="F71" s="130"/>
      <c r="G71" s="132">
        <f>22129.55-23.51-35.82</f>
        <v>22070.22</v>
      </c>
    </row>
    <row r="72" spans="1:7" ht="30">
      <c r="A72" s="113"/>
      <c r="B72" s="130">
        <v>8</v>
      </c>
      <c r="C72" s="131" t="s">
        <v>397</v>
      </c>
      <c r="D72" s="134"/>
      <c r="E72" s="134"/>
      <c r="F72" s="134"/>
      <c r="G72" s="111">
        <v>3265.74</v>
      </c>
    </row>
    <row r="73" spans="1:7" ht="15">
      <c r="A73" s="113"/>
      <c r="B73" s="130">
        <v>9</v>
      </c>
      <c r="C73" s="131" t="s">
        <v>406</v>
      </c>
      <c r="D73" s="134"/>
      <c r="E73" s="134"/>
      <c r="F73" s="134"/>
      <c r="G73" s="111">
        <v>206721.52</v>
      </c>
    </row>
    <row r="74" spans="1:7" ht="15">
      <c r="A74" s="113"/>
      <c r="B74" s="134"/>
      <c r="C74" s="130" t="s">
        <v>273</v>
      </c>
      <c r="D74" s="130" t="s">
        <v>92</v>
      </c>
      <c r="E74" s="130" t="s">
        <v>92</v>
      </c>
      <c r="F74" s="130" t="s">
        <v>92</v>
      </c>
      <c r="G74" s="135">
        <f>SUM(G68:G73)</f>
        <v>568362.19</v>
      </c>
    </row>
    <row r="75" spans="1:7" ht="2.25" customHeight="1">
      <c r="A75" s="113"/>
      <c r="B75" s="113"/>
      <c r="C75" s="113"/>
      <c r="D75" s="113"/>
      <c r="E75" s="113"/>
      <c r="F75" s="113"/>
      <c r="G75" s="113"/>
    </row>
    <row r="76" spans="1:7" ht="14.25" customHeight="1">
      <c r="A76" s="113"/>
      <c r="B76" s="155" t="s">
        <v>139</v>
      </c>
      <c r="C76" s="155"/>
      <c r="D76" s="155"/>
      <c r="E76" s="155"/>
      <c r="F76" s="155"/>
      <c r="G76" s="155"/>
    </row>
    <row r="77" spans="1:7" ht="15" hidden="1">
      <c r="A77" s="113"/>
      <c r="B77" s="113"/>
      <c r="C77" s="113"/>
      <c r="D77" s="113"/>
      <c r="E77" s="113"/>
      <c r="F77" s="113"/>
      <c r="G77" s="113"/>
    </row>
    <row r="78" spans="1:7" ht="45">
      <c r="A78" s="113"/>
      <c r="B78" s="130" t="s">
        <v>254</v>
      </c>
      <c r="C78" s="289" t="s">
        <v>4</v>
      </c>
      <c r="D78" s="290"/>
      <c r="E78" s="130" t="s">
        <v>59</v>
      </c>
      <c r="F78" s="130" t="s">
        <v>351</v>
      </c>
      <c r="G78" s="130" t="s">
        <v>352</v>
      </c>
    </row>
    <row r="79" spans="1:7" ht="15">
      <c r="A79" s="113"/>
      <c r="B79" s="130">
        <v>1</v>
      </c>
      <c r="C79" s="289">
        <v>2</v>
      </c>
      <c r="D79" s="290"/>
      <c r="E79" s="130">
        <v>3</v>
      </c>
      <c r="F79" s="130">
        <v>4</v>
      </c>
      <c r="G79" s="130">
        <v>5</v>
      </c>
    </row>
    <row r="80" spans="1:7" ht="15">
      <c r="A80" s="113"/>
      <c r="B80" s="134"/>
      <c r="C80" s="289"/>
      <c r="D80" s="290"/>
      <c r="E80" s="134"/>
      <c r="F80" s="134"/>
      <c r="G80" s="134"/>
    </row>
    <row r="81" spans="1:7" ht="15">
      <c r="A81" s="113"/>
      <c r="B81" s="134"/>
      <c r="C81" s="289"/>
      <c r="D81" s="290"/>
      <c r="E81" s="134"/>
      <c r="F81" s="134"/>
      <c r="G81" s="134"/>
    </row>
    <row r="82" spans="1:7" ht="10.5" customHeight="1">
      <c r="A82" s="113"/>
      <c r="B82" s="134"/>
      <c r="C82" s="295" t="s">
        <v>273</v>
      </c>
      <c r="D82" s="296"/>
      <c r="E82" s="130" t="s">
        <v>92</v>
      </c>
      <c r="F82" s="130" t="s">
        <v>92</v>
      </c>
      <c r="G82" s="130"/>
    </row>
    <row r="83" spans="1:7" ht="15" hidden="1">
      <c r="A83" s="113"/>
      <c r="B83" s="113"/>
      <c r="C83" s="113"/>
      <c r="D83" s="113"/>
      <c r="E83" s="113"/>
      <c r="F83" s="113"/>
      <c r="G83" s="113"/>
    </row>
    <row r="84" spans="1:7" ht="15" customHeight="1">
      <c r="A84" s="113"/>
      <c r="B84" s="288" t="s">
        <v>353</v>
      </c>
      <c r="C84" s="288"/>
      <c r="D84" s="288"/>
      <c r="E84" s="288"/>
      <c r="F84" s="288"/>
      <c r="G84" s="288"/>
    </row>
    <row r="85" spans="1:7" ht="15" hidden="1">
      <c r="A85" s="113"/>
      <c r="B85" s="113"/>
      <c r="C85" s="113"/>
      <c r="D85" s="113"/>
      <c r="E85" s="113"/>
      <c r="F85" s="113"/>
      <c r="G85" s="113"/>
    </row>
    <row r="86" spans="1:7" ht="45">
      <c r="A86" s="113"/>
      <c r="B86" s="130" t="s">
        <v>254</v>
      </c>
      <c r="C86" s="289" t="s">
        <v>42</v>
      </c>
      <c r="D86" s="290"/>
      <c r="E86" s="130" t="s">
        <v>60</v>
      </c>
      <c r="F86" s="130" t="s">
        <v>354</v>
      </c>
      <c r="G86" s="130" t="s">
        <v>355</v>
      </c>
    </row>
    <row r="87" spans="1:7" ht="15">
      <c r="A87" s="113"/>
      <c r="B87" s="130">
        <v>1</v>
      </c>
      <c r="C87" s="289">
        <v>2</v>
      </c>
      <c r="D87" s="290"/>
      <c r="E87" s="130">
        <v>3</v>
      </c>
      <c r="F87" s="130">
        <v>4</v>
      </c>
      <c r="G87" s="130">
        <v>5</v>
      </c>
    </row>
    <row r="88" spans="1:7" ht="15">
      <c r="A88" s="113"/>
      <c r="B88" s="130">
        <v>1</v>
      </c>
      <c r="C88" s="291" t="s">
        <v>384</v>
      </c>
      <c r="D88" s="298"/>
      <c r="E88" s="292"/>
      <c r="F88" s="130">
        <v>1</v>
      </c>
      <c r="G88" s="132">
        <f>181600-34800</f>
        <v>146800</v>
      </c>
    </row>
    <row r="89" spans="1:7" ht="15">
      <c r="A89" s="113"/>
      <c r="B89" s="134"/>
      <c r="C89" s="295" t="s">
        <v>273</v>
      </c>
      <c r="D89" s="296"/>
      <c r="E89" s="130" t="s">
        <v>92</v>
      </c>
      <c r="F89" s="130" t="s">
        <v>92</v>
      </c>
      <c r="G89" s="136">
        <f>SUM(G88:G88)</f>
        <v>146800</v>
      </c>
    </row>
    <row r="90" spans="1:7" ht="2.25" customHeight="1">
      <c r="A90" s="113"/>
      <c r="B90" s="113"/>
      <c r="C90" s="113"/>
      <c r="D90" s="113"/>
      <c r="E90" s="113"/>
      <c r="F90" s="113"/>
      <c r="G90" s="137"/>
    </row>
    <row r="91" spans="1:7" ht="15.75">
      <c r="A91" s="113"/>
      <c r="B91" s="288" t="s">
        <v>357</v>
      </c>
      <c r="C91" s="288"/>
      <c r="D91" s="288"/>
      <c r="E91" s="288"/>
      <c r="F91" s="288"/>
      <c r="G91" s="288"/>
    </row>
    <row r="92" spans="1:7" ht="15" hidden="1">
      <c r="A92" s="113"/>
      <c r="B92" s="113"/>
      <c r="C92" s="113"/>
      <c r="D92" s="113"/>
      <c r="E92" s="113"/>
      <c r="F92" s="113"/>
      <c r="G92" s="113"/>
    </row>
    <row r="93" spans="1:7" ht="45">
      <c r="A93" s="113"/>
      <c r="B93" s="130" t="s">
        <v>254</v>
      </c>
      <c r="C93" s="289" t="s">
        <v>42</v>
      </c>
      <c r="D93" s="297"/>
      <c r="E93" s="290"/>
      <c r="F93" s="130" t="s">
        <v>61</v>
      </c>
      <c r="G93" s="130" t="s">
        <v>358</v>
      </c>
    </row>
    <row r="94" spans="1:7" ht="15">
      <c r="A94" s="113"/>
      <c r="B94" s="130">
        <v>1</v>
      </c>
      <c r="C94" s="289">
        <v>2</v>
      </c>
      <c r="D94" s="297"/>
      <c r="E94" s="290"/>
      <c r="F94" s="130">
        <v>3</v>
      </c>
      <c r="G94" s="130">
        <v>4</v>
      </c>
    </row>
    <row r="95" spans="1:7" ht="15">
      <c r="A95" s="113"/>
      <c r="B95" s="130">
        <v>1</v>
      </c>
      <c r="C95" s="291" t="s">
        <v>385</v>
      </c>
      <c r="D95" s="308"/>
      <c r="E95" s="309"/>
      <c r="F95" s="130">
        <v>1</v>
      </c>
      <c r="G95" s="132">
        <v>96000</v>
      </c>
    </row>
    <row r="96" spans="1:7" ht="15">
      <c r="A96" s="113"/>
      <c r="B96" s="130"/>
      <c r="C96" s="291"/>
      <c r="D96" s="308"/>
      <c r="E96" s="309"/>
      <c r="F96" s="130"/>
      <c r="G96" s="132"/>
    </row>
    <row r="97" spans="1:7" ht="15">
      <c r="A97" s="113"/>
      <c r="B97" s="134"/>
      <c r="C97" s="295"/>
      <c r="D97" s="302"/>
      <c r="E97" s="296"/>
      <c r="F97" s="130"/>
      <c r="G97" s="138">
        <f>SUM(G95:G96)</f>
        <v>96000</v>
      </c>
    </row>
    <row r="98" spans="1:7" ht="15">
      <c r="A98" s="113"/>
      <c r="B98" s="113"/>
      <c r="C98" s="113"/>
      <c r="D98" s="113"/>
      <c r="E98" s="113"/>
      <c r="F98" s="113"/>
      <c r="G98" s="113"/>
    </row>
    <row r="99" spans="1:7" ht="15.75">
      <c r="A99" s="113"/>
      <c r="B99" s="288" t="s">
        <v>386</v>
      </c>
      <c r="C99" s="288"/>
      <c r="D99" s="288"/>
      <c r="E99" s="288"/>
      <c r="F99" s="288"/>
      <c r="G99" s="288"/>
    </row>
    <row r="100" spans="1:7" ht="15">
      <c r="A100" s="113"/>
      <c r="B100" s="113"/>
      <c r="C100" s="113"/>
      <c r="D100" s="113"/>
      <c r="E100" s="113"/>
      <c r="F100" s="113"/>
      <c r="G100" s="113"/>
    </row>
    <row r="101" spans="1:7" ht="45">
      <c r="A101" s="113"/>
      <c r="B101" s="130" t="s">
        <v>254</v>
      </c>
      <c r="C101" s="289" t="s">
        <v>42</v>
      </c>
      <c r="D101" s="290"/>
      <c r="E101" s="130" t="s">
        <v>59</v>
      </c>
      <c r="F101" s="130" t="s">
        <v>363</v>
      </c>
      <c r="G101" s="130" t="s">
        <v>364</v>
      </c>
    </row>
    <row r="102" spans="1:7" ht="15">
      <c r="A102" s="113"/>
      <c r="B102" s="130">
        <v>1</v>
      </c>
      <c r="C102" s="289">
        <v>2</v>
      </c>
      <c r="D102" s="290"/>
      <c r="E102" s="130">
        <v>3</v>
      </c>
      <c r="F102" s="130">
        <v>4</v>
      </c>
      <c r="G102" s="130">
        <v>5</v>
      </c>
    </row>
    <row r="103" spans="1:7" ht="15">
      <c r="A103" s="113"/>
      <c r="B103" s="130">
        <v>1</v>
      </c>
      <c r="C103" s="291" t="s">
        <v>387</v>
      </c>
      <c r="D103" s="292"/>
      <c r="E103" s="130">
        <v>1</v>
      </c>
      <c r="F103" s="130"/>
      <c r="G103" s="132"/>
    </row>
    <row r="104" spans="1:7" ht="15">
      <c r="A104" s="113"/>
      <c r="B104" s="130">
        <v>2</v>
      </c>
      <c r="C104" s="291" t="s">
        <v>228</v>
      </c>
      <c r="D104" s="309"/>
      <c r="E104" s="130">
        <v>1</v>
      </c>
      <c r="F104" s="130"/>
      <c r="G104" s="132">
        <f>69000+23.51+35.82</f>
        <v>69059.33</v>
      </c>
    </row>
    <row r="105" spans="1:7" ht="15">
      <c r="A105" s="113"/>
      <c r="B105" s="134"/>
      <c r="C105" s="295" t="s">
        <v>273</v>
      </c>
      <c r="D105" s="296"/>
      <c r="E105" s="130" t="s">
        <v>92</v>
      </c>
      <c r="F105" s="130" t="s">
        <v>92</v>
      </c>
      <c r="G105" s="136">
        <f>SUM(G103:G104)</f>
        <v>69059.33</v>
      </c>
    </row>
  </sheetData>
  <sheetProtection/>
  <mergeCells count="75">
    <mergeCell ref="C105:D105"/>
    <mergeCell ref="C97:E97"/>
    <mergeCell ref="B99:G99"/>
    <mergeCell ref="C101:D101"/>
    <mergeCell ref="C102:D102"/>
    <mergeCell ref="C103:D103"/>
    <mergeCell ref="C104:D104"/>
    <mergeCell ref="C89:D89"/>
    <mergeCell ref="B91:G91"/>
    <mergeCell ref="C93:E93"/>
    <mergeCell ref="C94:E94"/>
    <mergeCell ref="C95:E95"/>
    <mergeCell ref="C96:E96"/>
    <mergeCell ref="C81:D81"/>
    <mergeCell ref="C82:D82"/>
    <mergeCell ref="B84:G84"/>
    <mergeCell ref="C86:D86"/>
    <mergeCell ref="C87:D87"/>
    <mergeCell ref="C88:E88"/>
    <mergeCell ref="C62:D62"/>
    <mergeCell ref="B64:G64"/>
    <mergeCell ref="B76:G76"/>
    <mergeCell ref="C78:D78"/>
    <mergeCell ref="C79:D79"/>
    <mergeCell ref="C80:D80"/>
    <mergeCell ref="B49:G49"/>
    <mergeCell ref="B56:G56"/>
    <mergeCell ref="C58:D58"/>
    <mergeCell ref="C59:D59"/>
    <mergeCell ref="C60:D60"/>
    <mergeCell ref="C61:D61"/>
    <mergeCell ref="C41:D41"/>
    <mergeCell ref="C42:D42"/>
    <mergeCell ref="B44:G44"/>
    <mergeCell ref="B46:C46"/>
    <mergeCell ref="D46:G46"/>
    <mergeCell ref="B47:C47"/>
    <mergeCell ref="D47:G47"/>
    <mergeCell ref="B36:C36"/>
    <mergeCell ref="D36:G36"/>
    <mergeCell ref="B37:C37"/>
    <mergeCell ref="D37:G37"/>
    <mergeCell ref="C39:D39"/>
    <mergeCell ref="C40:D40"/>
    <mergeCell ref="C28:D28"/>
    <mergeCell ref="C29:D29"/>
    <mergeCell ref="C30:D30"/>
    <mergeCell ref="C31:D31"/>
    <mergeCell ref="C32:D32"/>
    <mergeCell ref="B34:G34"/>
    <mergeCell ref="C21:D21"/>
    <mergeCell ref="B23:G23"/>
    <mergeCell ref="B25:C25"/>
    <mergeCell ref="D25:G25"/>
    <mergeCell ref="B26:D26"/>
    <mergeCell ref="E26:G26"/>
    <mergeCell ref="B15:D15"/>
    <mergeCell ref="E15:G15"/>
    <mergeCell ref="C17:D17"/>
    <mergeCell ref="C18:D18"/>
    <mergeCell ref="C19:D19"/>
    <mergeCell ref="C20:D20"/>
    <mergeCell ref="C7:D7"/>
    <mergeCell ref="C8:D8"/>
    <mergeCell ref="C9:D9"/>
    <mergeCell ref="C10:D10"/>
    <mergeCell ref="B12:G12"/>
    <mergeCell ref="B14:C14"/>
    <mergeCell ref="D14:G14"/>
    <mergeCell ref="B2:G2"/>
    <mergeCell ref="B3:C3"/>
    <mergeCell ref="D3:G3"/>
    <mergeCell ref="B4:D4"/>
    <mergeCell ref="E4:G4"/>
    <mergeCell ref="C6:D6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Владелец</cp:lastModifiedBy>
  <cp:lastPrinted>2019-08-02T07:49:13Z</cp:lastPrinted>
  <dcterms:created xsi:type="dcterms:W3CDTF">2016-11-15T11:35:14Z</dcterms:created>
  <dcterms:modified xsi:type="dcterms:W3CDTF">2019-08-02T07:49:31Z</dcterms:modified>
  <cp:category/>
  <cp:version/>
  <cp:contentType/>
  <cp:contentStatus/>
</cp:coreProperties>
</file>