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9440" windowHeight="8745" firstSheet="3" activeTab="7"/>
  </bookViews>
  <sheets>
    <sheet name="Титульный новый" sheetId="12" r:id="rId1"/>
    <sheet name="раздел1,2" sheetId="1" r:id="rId2"/>
    <sheet name="раздел 3,4" sheetId="4" r:id="rId3"/>
    <sheet name="раздел 5-9 (4)" sheetId="17" r:id="rId4"/>
    <sheet name="обоснование 1" sheetId="8" r:id="rId5"/>
    <sheet name="обоснование 2 дох" sheetId="11" r:id="rId6"/>
    <sheet name="обоснование 2 (2)" sheetId="14" r:id="rId7"/>
    <sheet name="обоснование 2 (3)" sheetId="18" r:id="rId8"/>
  </sheets>
  <definedNames>
    <definedName name="_xlnm._FilterDatabase" localSheetId="2" hidden="1">'раздел 3,4'!$A$65:$L$112</definedName>
    <definedName name="sub_1001" localSheetId="4">'обоснование 1'!#REF!</definedName>
    <definedName name="sub_1001" localSheetId="6">'обоснование 2 (2)'!#REF!</definedName>
    <definedName name="sub_1001" localSheetId="7">'обоснование 2 (3)'!#REF!</definedName>
    <definedName name="sub_1001" localSheetId="5">'обоснование 2 дох'!#REF!</definedName>
    <definedName name="sub_1001" localSheetId="2">'раздел 3,4'!#REF!</definedName>
    <definedName name="sub_1001" localSheetId="3">'раздел 5-9 (4)'!#REF!</definedName>
    <definedName name="sub_1001" localSheetId="1">'раздел1,2'!#REF!</definedName>
  </definedNames>
  <calcPr calcId="152511"/>
</workbook>
</file>

<file path=xl/calcChain.xml><?xml version="1.0" encoding="utf-8"?>
<calcChain xmlns="http://schemas.openxmlformats.org/spreadsheetml/2006/main">
  <c r="F18" i="17"/>
  <c r="E27" i="4"/>
  <c r="F24"/>
  <c r="G108" l="1"/>
  <c r="G91"/>
  <c r="E44"/>
  <c r="E41"/>
  <c r="G55" i="11" l="1"/>
  <c r="G103" i="4"/>
  <c r="D48"/>
  <c r="J48"/>
  <c r="D40"/>
  <c r="E37"/>
  <c r="D37" s="1"/>
  <c r="J37"/>
  <c r="E39" l="1"/>
  <c r="E48"/>
  <c r="G103" i="14" l="1"/>
  <c r="G71"/>
  <c r="G99" i="4"/>
  <c r="G90"/>
  <c r="G97" i="14" l="1"/>
  <c r="G59" i="18"/>
  <c r="G51"/>
  <c r="G43"/>
  <c r="G92" i="4"/>
  <c r="D42"/>
  <c r="G37"/>
  <c r="D23" l="1"/>
  <c r="D28"/>
  <c r="G53" i="14" l="1"/>
  <c r="G70"/>
  <c r="I50" i="8"/>
  <c r="I53"/>
  <c r="G89" i="4"/>
  <c r="J20" l="1"/>
  <c r="E20"/>
  <c r="D24"/>
  <c r="F25"/>
  <c r="F38"/>
  <c r="J11" i="8" l="1"/>
  <c r="J12"/>
  <c r="J13"/>
  <c r="J14"/>
  <c r="J15"/>
  <c r="J16"/>
  <c r="J17"/>
  <c r="J18"/>
  <c r="J19"/>
  <c r="J20"/>
  <c r="J21"/>
  <c r="J10"/>
  <c r="D74" i="4"/>
  <c r="D38" l="1"/>
  <c r="G105" l="1"/>
  <c r="G68" i="14" l="1"/>
  <c r="D22" i="4"/>
  <c r="D47"/>
  <c r="D25"/>
  <c r="G105" i="14" l="1"/>
  <c r="G89"/>
  <c r="G74"/>
  <c r="G54"/>
  <c r="G42"/>
  <c r="D45" i="4"/>
  <c r="D46"/>
  <c r="D43"/>
  <c r="G47" i="11" l="1"/>
  <c r="G69" l="1"/>
  <c r="D15" i="4" l="1"/>
  <c r="D27" l="1"/>
  <c r="D20" s="1"/>
  <c r="G57" i="11" l="1"/>
  <c r="H12" i="8"/>
  <c r="D12" s="1"/>
  <c r="H13"/>
  <c r="D13" s="1"/>
  <c r="H14"/>
  <c r="D14" s="1"/>
  <c r="H15"/>
  <c r="D15" s="1"/>
  <c r="H16"/>
  <c r="D16" s="1"/>
  <c r="H17"/>
  <c r="D17" s="1"/>
  <c r="H18"/>
  <c r="D18" s="1"/>
  <c r="H19"/>
  <c r="D19" s="1"/>
  <c r="H20"/>
  <c r="D20" s="1"/>
  <c r="H21"/>
  <c r="D21" s="1"/>
  <c r="H22"/>
  <c r="H23"/>
  <c r="D23" s="1"/>
  <c r="J23" s="1"/>
  <c r="H24"/>
  <c r="D24" s="1"/>
  <c r="J24" s="1"/>
  <c r="H25"/>
  <c r="D25" s="1"/>
  <c r="J25" s="1"/>
  <c r="H11"/>
  <c r="D11" s="1"/>
  <c r="D10"/>
  <c r="I88" i="4"/>
  <c r="H88"/>
  <c r="G88"/>
  <c r="D16"/>
  <c r="D11"/>
  <c r="J26" i="8" l="1"/>
  <c r="D8" i="4"/>
  <c r="G30" i="11"/>
  <c r="G41"/>
  <c r="J55" i="4"/>
  <c r="D41" l="1"/>
  <c r="D44"/>
  <c r="D39"/>
  <c r="D26"/>
  <c r="E74" l="1"/>
  <c r="F74"/>
  <c r="L88"/>
  <c r="L73" s="1"/>
  <c r="K88"/>
  <c r="K73" s="1"/>
  <c r="J88"/>
  <c r="J73" s="1"/>
  <c r="F88" l="1"/>
  <c r="J35"/>
  <c r="J19" s="1"/>
  <c r="E35"/>
  <c r="G11" i="11"/>
  <c r="G10"/>
  <c r="E88" i="4" l="1"/>
  <c r="H73"/>
  <c r="G14" i="11"/>
  <c r="D88" i="4"/>
  <c r="G74"/>
  <c r="D73" l="1"/>
  <c r="E19" l="1"/>
  <c r="D19" s="1"/>
  <c r="D62" i="1"/>
  <c r="D55"/>
  <c r="D35" i="4" l="1"/>
  <c r="I73"/>
  <c r="G73"/>
  <c r="E73"/>
  <c r="F73"/>
  <c r="I48" i="8" l="1"/>
  <c r="I44"/>
  <c r="I43" s="1"/>
  <c r="I47" l="1"/>
  <c r="I54" s="1"/>
  <c r="J8" i="4" l="1"/>
  <c r="J29" l="1"/>
</calcChain>
</file>

<file path=xl/sharedStrings.xml><?xml version="1.0" encoding="utf-8"?>
<sst xmlns="http://schemas.openxmlformats.org/spreadsheetml/2006/main" count="754" uniqueCount="403">
  <si>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</si>
  <si>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</si>
  <si>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</si>
  <si>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</si>
  <si>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</si>
  <si>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</si>
  <si>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</si>
  <si>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</si>
  <si>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</si>
  <si>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</si>
  <si>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</si>
  <si>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Исполнитель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</si>
  <si>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</si>
  <si>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</si>
  <si>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</si>
  <si>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</si>
  <si>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</si>
  <si>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</si>
  <si>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</si>
  <si>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</si>
  <si>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</si>
  <si>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</si>
  <si>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</si>
  <si>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</si>
  <si>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</si>
  <si>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</si>
  <si>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</si>
  <si>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</si>
  <si>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</si>
  <si>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</si>
  <si>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</si>
  <si>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</si>
  <si>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</si>
  <si>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</si>
  <si>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</si>
  <si>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</si>
  <si>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</si>
  <si>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</si>
  <si>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</si>
  <si>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</si>
  <si>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</si>
  <si>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</si>
  <si>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</si>
  <si>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</si>
  <si>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</si>
  <si>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</si>
  <si>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</si>
  <si>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</si>
  <si>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</si>
  <si>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</si>
  <si>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</si>
  <si>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</si>
  <si>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</si>
  <si>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</si>
  <si>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</si>
  <si>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</si>
  <si>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</si>
  <si>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</si>
  <si>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</si>
  <si>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</si>
  <si>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</si>
  <si>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</si>
  <si>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</si>
  <si>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</si>
  <si>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</si>
  <si>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</si>
  <si>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</si>
  <si>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</si>
  <si>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</si>
  <si>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</si>
  <si>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</si>
  <si>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</si>
  <si>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</si>
  <si>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</si>
  <si>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</si>
  <si>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</si>
  <si>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</si>
  <si>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</si>
  <si>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</si>
  <si>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</si>
  <si>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</si>
  <si>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</si>
  <si>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</si>
  <si>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</si>
  <si>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</si>
  <si>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</si>
  <si>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</si>
  <si>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</si>
  <si>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</si>
  <si>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</si>
  <si>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</si>
  <si>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</si>
  <si>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</si>
  <si>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</si>
  <si>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</si>
  <si>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</si>
  <si>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</si>
  <si>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</si>
  <si>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</si>
  <si>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</si>
  <si>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</si>
  <si>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</si>
  <si>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</si>
  <si>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</si>
  <si>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</si>
  <si>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</si>
  <si>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</si>
  <si>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</si>
  <si>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</si>
  <si>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</si>
  <si>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</si>
  <si>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</si>
  <si>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</si>
  <si>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</si>
  <si>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</si>
  <si>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</si>
  <si>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</si>
  <si>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</si>
  <si>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</si>
  <si>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</si>
  <si>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</si>
  <si>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</si>
  <si>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</si>
  <si>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</si>
  <si>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</si>
  <si>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</si>
  <si>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</si>
  <si>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</si>
  <si>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</si>
  <si>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</si>
  <si>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</si>
  <si>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</si>
  <si>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</si>
  <si>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</si>
  <si>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</si>
  <si>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</si>
  <si>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</si>
  <si>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</si>
  <si>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</si>
  <si>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</si>
  <si>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</si>
  <si>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</si>
  <si>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</si>
  <si>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</si>
  <si>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</si>
  <si>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</si>
  <si>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</si>
  <si>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</si>
  <si>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</si>
  <si>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</si>
  <si>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</si>
  <si>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</si>
  <si>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</si>
  <si>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</si>
  <si>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</si>
  <si>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</si>
  <si>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</si>
  <si>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</si>
  <si>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</si>
  <si>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</si>
  <si>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</si>
  <si>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</si>
  <si>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</si>
  <si>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</si>
  <si>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</si>
  <si>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</si>
  <si>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</si>
  <si>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</si>
  <si>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</si>
  <si>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</si>
  <si>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</si>
  <si>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</si>
  <si>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</si>
  <si>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</si>
  <si>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</si>
  <si>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</si>
  <si>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</si>
  <si>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</si>
  <si>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</si>
  <si>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</si>
  <si>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</si>
  <si>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</si>
  <si>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</si>
  <si>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</si>
  <si>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</si>
  <si>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</si>
  <si>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</si>
  <si>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</si>
  <si>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</si>
  <si>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</si>
  <si>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</si>
  <si>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</si>
  <si>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</si>
  <si>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</si>
  <si>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</si>
  <si>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</si>
  <si>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</si>
  <si>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</si>
  <si>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</si>
  <si>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</si>
  <si>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</si>
  <si>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</si>
  <si>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</si>
  <si>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</si>
  <si>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</si>
  <si>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</si>
  <si>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</si>
  <si>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</si>
  <si>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</si>
  <si>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</si>
  <si>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</si>
  <si>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</si>
  <si>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</si>
  <si>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</si>
  <si>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</si>
  <si>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</si>
  <si>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</si>
  <si>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>4. Расчет (обоснование) расходов на безвозмездные перечисления организациям</t>
  </si>
  <si>
    <t>3. Расчет (обоснование) расходов на уплату налогов, сборов и иных платежей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</si>
  <si>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</si>
  <si>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</si>
  <si>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</si>
  <si>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</si>
  <si>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</si>
  <si>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</si>
  <si>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</si>
  <si>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</si>
  <si>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</si>
  <si>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</si>
  <si>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</si>
  <si>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</si>
  <si>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</si>
  <si>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</si>
  <si>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</si>
  <si>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</si>
  <si>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</si>
  <si>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</si>
  <si>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</si>
  <si>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</si>
  <si>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</si>
  <si>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</si>
  <si>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</si>
  <si>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</si>
  <si>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</si>
  <si>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</si>
  <si>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</si>
  <si>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</si>
  <si>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</si>
  <si>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</si>
  <si>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</si>
  <si>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</si>
  <si>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</si>
  <si>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</si>
  <si>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</si>
  <si>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</si>
  <si>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</si>
  <si>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</si>
  <si>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</si>
  <si>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</si>
  <si>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</si>
  <si>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</si>
  <si>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</si>
  <si>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</si>
  <si>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</si>
  <si>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</si>
  <si>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</si>
  <si>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</si>
  <si>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</si>
  <si>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</si>
  <si>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</si>
  <si>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</si>
  <si>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</si>
  <si>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Средства от иной приносящей доход деятельности</t>
  </si>
  <si>
    <t>1. Расчет (обоснование) расходов прочих расходов (кроме расходов на закупку товаров, работ, услуг)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</si>
  <si>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</si>
  <si>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</si>
  <si>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</si>
  <si>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</si>
  <si>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</si>
  <si>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2.5. Расчет (обоснование) расходов на приобретение основных средств, материальных запасов</t>
  </si>
  <si>
    <t>Обучение сотрудников</t>
  </si>
  <si>
    <t>Поставка питьевой воды</t>
  </si>
  <si>
    <t>Информационные услуги</t>
  </si>
  <si>
    <t>Продление лицензий на программное обеспечение</t>
  </si>
  <si>
    <t>Покупка картриджей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</si>
  <si>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</si>
  <si>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</si>
  <si>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</si>
  <si>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</si>
  <si>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</si>
  <si>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</si>
  <si>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</si>
  <si>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</si>
  <si>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</si>
  <si>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</si>
  <si>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</si>
  <si>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</si>
  <si>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</si>
  <si>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</si>
  <si>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</si>
  <si>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</si>
  <si>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</si>
  <si>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</si>
  <si>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</si>
  <si>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</si>
  <si>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</si>
  <si>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</si>
  <si>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</si>
  <si>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</si>
  <si>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</si>
  <si>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</si>
  <si>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</si>
  <si>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</si>
  <si>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</si>
  <si>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</si>
  <si>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</si>
  <si>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</si>
  <si>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</si>
  <si>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</si>
  <si>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</si>
  <si>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</si>
  <si>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Приобретение угля и дров</t>
  </si>
  <si>
    <t>Приобретение ОС</t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</si>
  <si>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</si>
  <si>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</si>
  <si>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</si>
  <si>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</si>
  <si>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</si>
  <si>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</si>
  <si>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</si>
  <si>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</si>
  <si>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</si>
  <si>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</si>
  <si>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</si>
  <si>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</si>
  <si>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</si>
  <si>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</si>
  <si>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</si>
  <si>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</si>
  <si>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</si>
  <si>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</si>
  <si>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</si>
  <si>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</si>
  <si>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Заключение контракта на поставку угля и дров в 2017 г. (44-ФЗ)</t>
  </si>
  <si>
    <t>Заправка картриджей</t>
  </si>
  <si>
    <t>Покупка бут.воды</t>
  </si>
  <si>
    <t>2.6. Расчет (обоснование) расходов на приобретение основных средств, материальных запасов</t>
  </si>
  <si>
    <t xml:space="preserve">Директор                                                                      </t>
  </si>
  <si>
    <t>расшифровка подписи</t>
  </si>
  <si>
    <t xml:space="preserve">Главный бухгалтер                                                     </t>
  </si>
  <si>
    <t xml:space="preserve">Исполнитель                                                               </t>
  </si>
  <si>
    <t>оплата труда</t>
  </si>
  <si>
    <t xml:space="preserve"> начисления на выплаты по оплате труда</t>
  </si>
  <si>
    <t>Оплата иных платежей</t>
  </si>
  <si>
    <t>Приобретение хозтоваров</t>
  </si>
  <si>
    <t>Покупка канцтоваров</t>
  </si>
  <si>
    <t>90100000000000000130</t>
  </si>
  <si>
    <t xml:space="preserve">дата  </t>
  </si>
  <si>
    <t>90107030703000000290</t>
  </si>
  <si>
    <t>90107030703000000221</t>
  </si>
  <si>
    <t>90107030703000000223</t>
  </si>
  <si>
    <t>90107030703000000225</t>
  </si>
  <si>
    <t>90107030703000000226</t>
  </si>
  <si>
    <t>90107030703000000310</t>
  </si>
  <si>
    <t>90107030703000000340</t>
  </si>
  <si>
    <t>90107030703000000211</t>
  </si>
  <si>
    <t>90107030703000000213</t>
  </si>
  <si>
    <t>90107030703330000213</t>
  </si>
  <si>
    <t>90107030703330000211</t>
  </si>
  <si>
    <t>90100000000000000180</t>
  </si>
  <si>
    <t>Оплата медосмотра сотрудников</t>
  </si>
  <si>
    <t>Васильева М М</t>
  </si>
  <si>
    <t>212</t>
  </si>
  <si>
    <t>90107030703000000212</t>
  </si>
  <si>
    <t>90107030703126000225</t>
  </si>
  <si>
    <t>90107030703000888310</t>
  </si>
  <si>
    <t>Откачка кессона (ЖБО)</t>
  </si>
  <si>
    <t xml:space="preserve">2.5. Расчет (обоснование) расходов на аренду </t>
  </si>
  <si>
    <t>Пособие по уходу за ребенком</t>
  </si>
  <si>
    <t>Аренда зала</t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</si>
  <si>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</si>
  <si>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</si>
  <si>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t>на 2020 г.
2-ой год планового периода</t>
  </si>
  <si>
    <t>на "  01 " января  2018 г.</t>
  </si>
  <si>
    <t>Обслуживание и ремонт АПС(2018)</t>
  </si>
  <si>
    <t>Электроэнергия (2018 здание 2)</t>
  </si>
  <si>
    <t>Теплоснабжение (2018)</t>
  </si>
  <si>
    <t>Водоснабжение (2018)</t>
  </si>
  <si>
    <t>Городская и международная связь</t>
  </si>
  <si>
    <t>901 0703 0703 200 0211</t>
  </si>
  <si>
    <t>901 0703 0703 200 0213</t>
  </si>
  <si>
    <t>Софинансирование текущего ремонта</t>
  </si>
  <si>
    <t>90107030703000126225</t>
  </si>
  <si>
    <t>Субсидии на иные цели</t>
  </si>
  <si>
    <t>90107030703000000224</t>
  </si>
  <si>
    <t>31 мая</t>
  </si>
  <si>
    <t>субсидия на выполнение муниципального задания</t>
  </si>
  <si>
    <t>на "30 " июня 2018 г.</t>
  </si>
  <si>
    <r>
      <t>на "30 "июня</t>
    </r>
    <r>
      <rPr>
        <u/>
        <sz val="12"/>
        <color theme="1"/>
        <rFont val="Times New Roman"/>
        <family val="1"/>
        <charset val="204"/>
      </rPr>
      <t xml:space="preserve">  </t>
    </r>
    <r>
      <rPr>
        <sz val="12"/>
        <color theme="1"/>
        <rFont val="Times New Roman"/>
        <family val="1"/>
        <charset val="204"/>
      </rPr>
      <t>2018 г.</t>
    </r>
  </si>
  <si>
    <t>90107030703330000130</t>
  </si>
  <si>
    <t>выделение средств на стимулирование пед.работников</t>
  </si>
  <si>
    <t>начисления на оплату труда</t>
  </si>
  <si>
    <t>901070307033300000211</t>
  </si>
</sst>
</file>

<file path=xl/styles.xml><?xml version="1.0" encoding="utf-8"?>
<styleSheet xmlns="http://schemas.openxmlformats.org/spreadsheetml/2006/main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#,##0.00_ ;\-#,##0.00\ "/>
    <numFmt numFmtId="171" formatCode="_-* #,##0.00\ _₽_-;\-* #,##0.00\ _₽_-;_-* &quot;-&quot;?\ _₽_-;_-@_-"/>
  </numFmts>
  <fonts count="3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2"/>
      <name val="Times New Roman CYR"/>
    </font>
    <font>
      <sz val="12"/>
      <name val="Times New Roman CYR"/>
    </font>
    <font>
      <b/>
      <sz val="12"/>
      <name val="Times New Roman CYR"/>
      <charset val="204"/>
    </font>
    <font>
      <sz val="12"/>
      <name val="Times New Roman"/>
      <family val="1"/>
      <charset val="204"/>
    </font>
    <font>
      <sz val="9"/>
      <name val="Times New Roman CYR"/>
    </font>
    <font>
      <sz val="10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  <xf numFmtId="0" fontId="32" fillId="0" borderId="0"/>
  </cellStyleXfs>
  <cellXfs count="336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164" fontId="2" fillId="0" borderId="1" xfId="1" applyFont="1" applyBorder="1" applyAlignment="1">
      <alignment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1" xfId="1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4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15" fillId="2" borderId="1" xfId="1" applyFont="1" applyFill="1" applyBorder="1" applyAlignment="1">
      <alignment horizontal="center" vertical="center" wrapText="1"/>
    </xf>
    <xf numFmtId="164" fontId="13" fillId="0" borderId="1" xfId="1" applyFont="1" applyBorder="1" applyAlignment="1">
      <alignment vertical="center" wrapText="1"/>
    </xf>
    <xf numFmtId="164" fontId="6" fillId="2" borderId="17" xfId="1" applyFont="1" applyFill="1" applyBorder="1" applyAlignment="1">
      <alignment vertical="center" wrapText="1"/>
    </xf>
    <xf numFmtId="164" fontId="6" fillId="0" borderId="17" xfId="1" applyFont="1" applyBorder="1" applyAlignment="1">
      <alignment vertical="center" wrapText="1"/>
    </xf>
    <xf numFmtId="164" fontId="13" fillId="0" borderId="19" xfId="1" applyFont="1" applyBorder="1" applyAlignment="1">
      <alignment vertical="center" wrapText="1"/>
    </xf>
    <xf numFmtId="164" fontId="6" fillId="0" borderId="18" xfId="1" applyFont="1" applyBorder="1" applyAlignment="1">
      <alignment vertical="center" wrapText="1"/>
    </xf>
    <xf numFmtId="164" fontId="9" fillId="0" borderId="17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43" fontId="18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0" fontId="20" fillId="0" borderId="0" xfId="0" applyFont="1" applyAlignment="1">
      <alignment wrapText="1"/>
    </xf>
    <xf numFmtId="0" fontId="23" fillId="0" borderId="0" xfId="0" applyFont="1" applyBorder="1" applyAlignment="1">
      <alignment horizontal="center" wrapText="1"/>
    </xf>
    <xf numFmtId="0" fontId="24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5" fillId="0" borderId="0" xfId="0" applyFont="1"/>
    <xf numFmtId="0" fontId="22" fillId="0" borderId="0" xfId="0" applyFont="1"/>
    <xf numFmtId="0" fontId="26" fillId="0" borderId="0" xfId="0" applyFont="1"/>
    <xf numFmtId="0" fontId="27" fillId="0" borderId="0" xfId="0" applyFont="1"/>
    <xf numFmtId="0" fontId="26" fillId="0" borderId="0" xfId="0" applyFont="1" applyFill="1"/>
    <xf numFmtId="0" fontId="22" fillId="0" borderId="0" xfId="0" applyFont="1" applyFill="1"/>
    <xf numFmtId="0" fontId="22" fillId="0" borderId="0" xfId="0" applyFont="1" applyAlignment="1"/>
    <xf numFmtId="0" fontId="22" fillId="0" borderId="0" xfId="0" applyFont="1" applyAlignment="1">
      <alignment horizontal="right"/>
    </xf>
    <xf numFmtId="0" fontId="28" fillId="0" borderId="0" xfId="0" applyFont="1" applyAlignment="1"/>
    <xf numFmtId="0" fontId="0" fillId="0" borderId="0" xfId="0" applyAlignment="1">
      <alignment wrapText="1"/>
    </xf>
    <xf numFmtId="0" fontId="29" fillId="0" borderId="0" xfId="0" applyFont="1"/>
    <xf numFmtId="0" fontId="2" fillId="0" borderId="0" xfId="0" applyFont="1" applyFill="1" applyAlignment="1">
      <alignment horizontal="left" vertical="center" wrapText="1"/>
    </xf>
    <xf numFmtId="49" fontId="28" fillId="0" borderId="0" xfId="0" applyNumberFormat="1" applyFont="1"/>
    <xf numFmtId="49" fontId="28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0" fontId="33" fillId="0" borderId="0" xfId="4" applyFont="1"/>
    <xf numFmtId="0" fontId="32" fillId="0" borderId="0" xfId="4" applyFont="1" applyBorder="1"/>
    <xf numFmtId="0" fontId="32" fillId="0" borderId="2" xfId="4" applyFont="1" applyBorder="1"/>
    <xf numFmtId="0" fontId="24" fillId="0" borderId="0" xfId="4" applyFont="1" applyBorder="1"/>
    <xf numFmtId="0" fontId="32" fillId="0" borderId="0" xfId="4" applyFont="1"/>
    <xf numFmtId="0" fontId="34" fillId="0" borderId="0" xfId="4" applyFont="1" applyBorder="1"/>
    <xf numFmtId="0" fontId="32" fillId="0" borderId="0" xfId="4" applyFont="1" applyAlignment="1">
      <alignment vertical="top"/>
    </xf>
    <xf numFmtId="0" fontId="31" fillId="0" borderId="21" xfId="4" applyFont="1" applyBorder="1" applyAlignment="1">
      <alignment vertical="top"/>
    </xf>
    <xf numFmtId="0" fontId="32" fillId="0" borderId="2" xfId="4" applyFont="1" applyBorder="1" applyAlignment="1">
      <alignment vertical="top"/>
    </xf>
    <xf numFmtId="0" fontId="24" fillId="0" borderId="2" xfId="4" applyFont="1" applyBorder="1" applyAlignment="1">
      <alignment vertical="top"/>
    </xf>
    <xf numFmtId="0" fontId="32" fillId="0" borderId="0" xfId="4" applyFont="1" applyBorder="1" applyAlignment="1">
      <alignment vertical="top"/>
    </xf>
    <xf numFmtId="0" fontId="24" fillId="0" borderId="0" xfId="4" applyFont="1" applyFill="1" applyBorder="1" applyAlignment="1">
      <alignment vertical="top"/>
    </xf>
    <xf numFmtId="0" fontId="33" fillId="0" borderId="0" xfId="4" applyFont="1" applyAlignment="1">
      <alignment vertical="top"/>
    </xf>
    <xf numFmtId="164" fontId="18" fillId="0" borderId="4" xfId="1" applyFont="1" applyFill="1" applyBorder="1" applyAlignment="1">
      <alignment horizontal="center" vertical="center" wrapText="1"/>
    </xf>
    <xf numFmtId="164" fontId="18" fillId="0" borderId="10" xfId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8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4" fontId="32" fillId="0" borderId="0" xfId="4" applyNumberFormat="1" applyFont="1" applyBorder="1"/>
    <xf numFmtId="164" fontId="3" fillId="0" borderId="10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3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18" fillId="0" borderId="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18" fillId="0" borderId="4" xfId="1" applyNumberFormat="1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right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8" fillId="0" borderId="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8" fillId="0" borderId="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9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0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3" fillId="0" borderId="21" xfId="0" applyFont="1" applyBorder="1" applyAlignment="1">
      <alignment horizontal="center" wrapText="1"/>
    </xf>
    <xf numFmtId="0" fontId="20" fillId="0" borderId="0" xfId="0" applyFont="1" applyAlignment="1">
      <alignment wrapText="1"/>
    </xf>
    <xf numFmtId="0" fontId="22" fillId="0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8" xfId="0" applyFont="1" applyBorder="1" applyAlignment="1">
      <alignment horizontal="right"/>
    </xf>
    <xf numFmtId="0" fontId="22" fillId="0" borderId="1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8" xfId="0" applyFont="1" applyBorder="1" applyAlignment="1">
      <alignment horizontal="center"/>
    </xf>
    <xf numFmtId="0" fontId="22" fillId="0" borderId="0" xfId="0" applyFont="1" applyAlignment="1">
      <alignment horizontal="right"/>
    </xf>
    <xf numFmtId="0" fontId="0" fillId="0" borderId="8" xfId="0" applyBorder="1" applyAlignment="1">
      <alignment horizontal="right"/>
    </xf>
    <xf numFmtId="0" fontId="22" fillId="0" borderId="4" xfId="0" applyFont="1" applyBorder="1" applyAlignment="1">
      <alignment horizontal="center" vertical="distributed"/>
    </xf>
    <xf numFmtId="0" fontId="0" fillId="0" borderId="7" xfId="0" applyBorder="1" applyAlignment="1">
      <alignment horizontal="center" vertical="distributed"/>
    </xf>
    <xf numFmtId="3" fontId="22" fillId="0" borderId="4" xfId="0" applyNumberFormat="1" applyFont="1" applyBorder="1" applyAlignment="1">
      <alignment horizontal="center" vertical="distributed"/>
    </xf>
    <xf numFmtId="3" fontId="22" fillId="0" borderId="7" xfId="0" applyNumberFormat="1" applyFont="1" applyBorder="1" applyAlignment="1">
      <alignment horizontal="center" vertical="distributed"/>
    </xf>
    <xf numFmtId="0" fontId="22" fillId="0" borderId="8" xfId="0" applyFont="1" applyBorder="1" applyAlignment="1">
      <alignment horizontal="right" wrapText="1"/>
    </xf>
    <xf numFmtId="0" fontId="22" fillId="0" borderId="4" xfId="0" applyFont="1" applyBorder="1" applyAlignment="1"/>
    <xf numFmtId="0" fontId="0" fillId="0" borderId="7" xfId="0" applyBorder="1" applyAlignment="1"/>
    <xf numFmtId="0" fontId="27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2" fillId="0" borderId="0" xfId="0" applyFont="1" applyAlignment="1">
      <alignment horizontal="left"/>
    </xf>
    <xf numFmtId="0" fontId="22" fillId="0" borderId="8" xfId="0" applyFont="1" applyBorder="1" applyAlignment="1">
      <alignment horizontal="righ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9" fontId="22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164" fontId="13" fillId="0" borderId="11" xfId="1" applyFont="1" applyBorder="1" applyAlignment="1">
      <alignment horizontal="center" vertical="center" wrapText="1"/>
    </xf>
    <xf numFmtId="164" fontId="13" fillId="0" borderId="12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8" fillId="0" borderId="0" xfId="0" applyNumberFormat="1" applyFont="1" applyAlignment="1">
      <alignment horizontal="left" vertical="distributed" wrapText="1"/>
    </xf>
    <xf numFmtId="49" fontId="28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8" fillId="0" borderId="0" xfId="0" applyNumberFormat="1" applyFont="1" applyAlignment="1">
      <alignment horizontal="left" vertical="distributed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9" fillId="0" borderId="4" xfId="1" applyFont="1" applyFill="1" applyBorder="1" applyAlignment="1">
      <alignment horizontal="center" vertical="center" wrapText="1"/>
    </xf>
    <xf numFmtId="164" fontId="9" fillId="0" borderId="10" xfId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8" fillId="0" borderId="4" xfId="1" applyFont="1" applyFill="1" applyBorder="1" applyAlignment="1">
      <alignment horizontal="center" vertical="center" wrapText="1"/>
    </xf>
    <xf numFmtId="170" fontId="6" fillId="0" borderId="4" xfId="1" applyNumberFormat="1" applyFont="1" applyFill="1" applyBorder="1" applyAlignment="1">
      <alignment horizontal="right" vertical="center" wrapText="1"/>
    </xf>
    <xf numFmtId="170" fontId="6" fillId="0" borderId="10" xfId="1" applyNumberFormat="1" applyFont="1" applyFill="1" applyBorder="1" applyAlignment="1">
      <alignment horizontal="right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43" fontId="18" fillId="0" borderId="4" xfId="1" applyNumberFormat="1" applyFont="1" applyFill="1" applyBorder="1" applyAlignment="1">
      <alignment horizontal="center" vertical="center" wrapText="1"/>
    </xf>
    <xf numFmtId="164" fontId="18" fillId="0" borderId="10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4" fontId="18" fillId="0" borderId="10" xfId="1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10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2" fontId="9" fillId="0" borderId="7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left" vertical="center" wrapText="1"/>
    </xf>
    <xf numFmtId="0" fontId="11" fillId="0" borderId="9" xfId="0" applyFont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43" fontId="6" fillId="0" borderId="4" xfId="0" applyNumberFormat="1" applyFont="1" applyBorder="1" applyAlignment="1">
      <alignment horizontal="center" vertical="center" wrapText="1"/>
    </xf>
    <xf numFmtId="43" fontId="6" fillId="0" borderId="7" xfId="0" applyNumberFormat="1" applyFont="1" applyBorder="1" applyAlignment="1">
      <alignment horizontal="center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164" fontId="9" fillId="0" borderId="7" xfId="1" applyNumberFormat="1" applyFont="1" applyBorder="1" applyAlignment="1">
      <alignment horizontal="center" vertical="center" wrapText="1"/>
    </xf>
    <xf numFmtId="164" fontId="9" fillId="0" borderId="4" xfId="1" applyFont="1" applyBorder="1" applyAlignment="1">
      <alignment horizontal="center" vertical="center" wrapText="1"/>
    </xf>
    <xf numFmtId="164" fontId="9" fillId="0" borderId="7" xfId="1" applyFont="1" applyBorder="1" applyAlignment="1">
      <alignment horizontal="center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15" fillId="0" borderId="0" xfId="0" applyFont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</cellXfs>
  <cellStyles count="5">
    <cellStyle name="Обычный" xfId="0" builtinId="0"/>
    <cellStyle name="Обычный 2" xfId="2"/>
    <cellStyle name="Обычный_РШИ План ФХД на 29.06.2015" xfId="4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447675</xdr:colOff>
      <xdr:row>43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800850" cy="10553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0</xdr:rowOff>
    </xdr:from>
    <xdr:to>
      <xdr:col>8</xdr:col>
      <xdr:colOff>507172</xdr:colOff>
      <xdr:row>73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1" y="0"/>
          <a:ext cx="7374696" cy="10515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R49"/>
  <sheetViews>
    <sheetView topLeftCell="A28" workbookViewId="0">
      <selection activeCell="V23" sqref="V23"/>
    </sheetView>
  </sheetViews>
  <sheetFormatPr defaultRowHeight="15"/>
  <cols>
    <col min="1" max="1" width="0.42578125" customWidth="1"/>
    <col min="2" max="2" width="3.42578125" customWidth="1"/>
    <col min="3" max="3" width="6.42578125" customWidth="1"/>
    <col min="4" max="4" width="1.28515625" customWidth="1"/>
    <col min="5" max="5" width="3.85546875" customWidth="1"/>
    <col min="7" max="7" width="2.85546875" customWidth="1"/>
    <col min="8" max="8" width="4.7109375" customWidth="1"/>
    <col min="9" max="9" width="3.85546875" customWidth="1"/>
    <col min="10" max="10" width="4.28515625" customWidth="1"/>
    <col min="11" max="11" width="2.7109375" customWidth="1"/>
    <col min="12" max="12" width="1.85546875" customWidth="1"/>
    <col min="13" max="13" width="4.5703125" customWidth="1"/>
    <col min="14" max="14" width="2" customWidth="1"/>
    <col min="15" max="15" width="7.28515625" customWidth="1"/>
    <col min="16" max="16" width="3.42578125" customWidth="1"/>
    <col min="17" max="17" width="3.7109375" customWidth="1"/>
    <col min="18" max="18" width="11.140625" customWidth="1"/>
  </cols>
  <sheetData>
    <row r="1" spans="2:18" ht="6.75" customHeight="1">
      <c r="B1" s="89"/>
    </row>
    <row r="2" spans="2:18" ht="7.5" customHeight="1">
      <c r="B2" s="89"/>
    </row>
    <row r="3" spans="2:18" ht="18" customHeight="1">
      <c r="B3" s="186"/>
      <c r="C3" s="186"/>
      <c r="D3" s="186"/>
      <c r="E3" s="186"/>
      <c r="F3" s="186"/>
      <c r="G3" s="186"/>
      <c r="H3" s="186"/>
      <c r="I3" s="187"/>
      <c r="J3" s="187"/>
      <c r="K3" s="187"/>
      <c r="L3" s="187"/>
      <c r="M3" s="187"/>
      <c r="N3" s="187"/>
      <c r="O3" s="187"/>
      <c r="P3" s="187"/>
      <c r="Q3" s="187"/>
      <c r="R3" s="187"/>
    </row>
    <row r="4" spans="2:18" ht="78" customHeight="1">
      <c r="B4" s="182"/>
      <c r="C4" s="182"/>
      <c r="D4" s="182"/>
      <c r="E4" s="182"/>
      <c r="F4" s="182"/>
      <c r="G4" s="182"/>
      <c r="H4" s="182"/>
      <c r="I4" s="188"/>
      <c r="J4" s="188"/>
      <c r="K4" s="188"/>
      <c r="L4" s="188"/>
      <c r="M4" s="188"/>
      <c r="N4" s="188"/>
      <c r="O4" s="188"/>
      <c r="P4" s="188"/>
      <c r="Q4" s="188"/>
      <c r="R4" s="188"/>
    </row>
    <row r="5" spans="2:18" ht="15.75" customHeight="1">
      <c r="B5" s="182"/>
      <c r="C5" s="182"/>
      <c r="D5" s="182"/>
      <c r="E5" s="182"/>
      <c r="F5" s="182"/>
      <c r="G5" s="189"/>
      <c r="H5" s="189"/>
      <c r="I5" s="189"/>
      <c r="J5" s="189"/>
      <c r="K5" s="189"/>
      <c r="L5" s="189"/>
      <c r="M5" s="182"/>
      <c r="N5" s="182"/>
      <c r="O5" s="190"/>
      <c r="P5" s="190"/>
      <c r="Q5" s="190"/>
      <c r="R5" s="190"/>
    </row>
    <row r="6" spans="2:18" ht="12.75" customHeight="1">
      <c r="B6" s="90"/>
      <c r="C6" s="90"/>
      <c r="D6" s="90"/>
      <c r="E6" s="90"/>
      <c r="F6" s="90"/>
      <c r="G6" s="191"/>
      <c r="H6" s="191"/>
      <c r="I6" s="191"/>
      <c r="J6" s="191"/>
      <c r="K6" s="191"/>
      <c r="L6" s="192"/>
      <c r="M6" s="192"/>
      <c r="N6" s="90"/>
      <c r="O6" s="191"/>
      <c r="P6" s="191"/>
      <c r="Q6" s="191"/>
      <c r="R6" s="191"/>
    </row>
    <row r="7" spans="2:18" ht="9" customHeight="1">
      <c r="B7" s="90"/>
      <c r="C7" s="90"/>
      <c r="D7" s="90"/>
      <c r="E7" s="90"/>
      <c r="F7" s="90"/>
      <c r="G7" s="91"/>
      <c r="H7" s="91"/>
      <c r="I7" s="91"/>
      <c r="J7" s="91"/>
      <c r="K7" s="91"/>
      <c r="L7" s="90"/>
      <c r="M7" s="90"/>
      <c r="N7" s="90"/>
      <c r="O7" s="91"/>
      <c r="P7" s="91"/>
      <c r="Q7" s="91"/>
      <c r="R7" s="91"/>
    </row>
    <row r="8" spans="2:18" ht="15.75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193"/>
      <c r="P8" s="193"/>
      <c r="Q8" s="193"/>
      <c r="R8" s="193"/>
    </row>
    <row r="9" spans="2:18" ht="15.75"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</row>
    <row r="10" spans="2:18" ht="21" customHeight="1">
      <c r="C10" s="95"/>
      <c r="D10" s="95"/>
      <c r="E10" s="96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5"/>
      <c r="R10" s="95"/>
    </row>
    <row r="11" spans="2:18" ht="15" customHeight="1">
      <c r="C11" s="95"/>
      <c r="D11" s="95"/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95"/>
      <c r="R11" s="95"/>
    </row>
    <row r="12" spans="2:18" ht="15.75">
      <c r="C12" s="95"/>
      <c r="D12" s="95"/>
      <c r="E12" s="95"/>
      <c r="F12" s="194"/>
      <c r="G12" s="194"/>
      <c r="H12" s="194"/>
      <c r="I12" s="194"/>
      <c r="J12" s="194"/>
      <c r="K12" s="95"/>
      <c r="L12" s="95"/>
      <c r="M12" s="95"/>
      <c r="N12" s="95"/>
      <c r="O12" s="95"/>
      <c r="P12" s="95"/>
      <c r="Q12" s="95"/>
      <c r="R12" s="95"/>
    </row>
    <row r="13" spans="2:18" ht="15.75"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195"/>
      <c r="R13" s="195"/>
    </row>
    <row r="14" spans="2:18" ht="16.5" customHeight="1"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196"/>
      <c r="N14" s="196"/>
      <c r="O14" s="196"/>
      <c r="P14" s="197"/>
      <c r="Q14" s="198"/>
      <c r="R14" s="198"/>
    </row>
    <row r="15" spans="2:18" ht="15" customHeight="1">
      <c r="C15" s="95"/>
      <c r="D15" s="95"/>
      <c r="E15" s="95"/>
      <c r="F15" s="98"/>
      <c r="G15" s="99"/>
      <c r="H15" s="99"/>
      <c r="I15" s="99"/>
      <c r="J15" s="99"/>
      <c r="K15" s="95"/>
      <c r="L15" s="95"/>
      <c r="M15" s="202"/>
      <c r="N15" s="202"/>
      <c r="O15" s="202"/>
      <c r="P15" s="214"/>
      <c r="Q15" s="184"/>
      <c r="R15" s="185"/>
    </row>
    <row r="16" spans="2:18" ht="21" customHeight="1">
      <c r="C16" s="100"/>
      <c r="D16" s="95"/>
      <c r="E16" s="95"/>
      <c r="F16" s="95"/>
      <c r="G16" s="95"/>
      <c r="H16" s="95"/>
      <c r="I16" s="95"/>
      <c r="J16" s="95"/>
      <c r="K16" s="95"/>
      <c r="L16" s="95"/>
      <c r="M16" s="101"/>
      <c r="N16" s="101"/>
      <c r="O16" s="101"/>
      <c r="P16" s="101"/>
      <c r="Q16" s="198"/>
      <c r="R16" s="198"/>
    </row>
    <row r="17" spans="2:18" ht="15.75">
      <c r="C17" s="100"/>
      <c r="D17" s="95"/>
      <c r="E17" s="95"/>
      <c r="F17" s="95"/>
      <c r="G17" s="95"/>
      <c r="H17" s="95"/>
      <c r="I17" s="95"/>
      <c r="J17" s="95"/>
      <c r="K17" s="95"/>
      <c r="L17" s="95"/>
      <c r="M17" s="101"/>
      <c r="N17" s="101"/>
      <c r="O17" s="101"/>
      <c r="P17" s="101"/>
      <c r="Q17" s="198"/>
      <c r="R17" s="198"/>
    </row>
    <row r="18" spans="2:18" ht="15.75"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02"/>
      <c r="O18" s="200"/>
      <c r="P18" s="201"/>
      <c r="Q18" s="198"/>
      <c r="R18" s="198"/>
    </row>
    <row r="19" spans="2:18" ht="13.5" customHeight="1"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01"/>
      <c r="O19" s="101"/>
      <c r="P19" s="101"/>
      <c r="Q19" s="198"/>
      <c r="R19" s="198"/>
    </row>
    <row r="20" spans="2:18" ht="17.25" customHeight="1"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01"/>
      <c r="O20" s="202"/>
      <c r="P20" s="203"/>
      <c r="Q20" s="204"/>
      <c r="R20" s="205"/>
    </row>
    <row r="21" spans="2:18" ht="20.25" customHeight="1">
      <c r="C21" s="213"/>
      <c r="D21" s="213"/>
      <c r="E21" s="213"/>
      <c r="F21" s="213"/>
      <c r="G21" s="95"/>
      <c r="H21" s="95"/>
      <c r="I21" s="95"/>
      <c r="J21" s="95"/>
      <c r="K21" s="95"/>
      <c r="L21" s="95"/>
      <c r="M21" s="101"/>
      <c r="N21" s="101"/>
      <c r="O21" s="202"/>
      <c r="P21" s="203"/>
      <c r="Q21" s="206"/>
      <c r="R21" s="207"/>
    </row>
    <row r="22" spans="2:18" ht="18.75" customHeight="1"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196"/>
      <c r="N22" s="196"/>
      <c r="O22" s="196"/>
      <c r="P22" s="197"/>
      <c r="Q22" s="198"/>
      <c r="R22" s="198"/>
    </row>
    <row r="23" spans="2:18" ht="48.75" customHeight="1">
      <c r="B23" s="103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08"/>
      <c r="Q23" s="209"/>
      <c r="R23" s="210"/>
    </row>
    <row r="24" spans="2:18" ht="15.75">
      <c r="C24" s="100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</row>
    <row r="25" spans="2:18" ht="18" customHeight="1">
      <c r="C25" s="100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</row>
    <row r="26" spans="2:18" ht="21" customHeight="1"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95"/>
      <c r="O26" s="95"/>
      <c r="P26" s="95"/>
      <c r="Q26" s="95"/>
      <c r="R26" s="95"/>
    </row>
    <row r="27" spans="2:18" ht="15" customHeight="1"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95"/>
      <c r="O27" s="95"/>
      <c r="P27" s="95"/>
      <c r="Q27" s="95"/>
      <c r="R27" s="95"/>
    </row>
    <row r="28" spans="2:18" ht="45.75" customHeight="1"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95"/>
      <c r="O28" s="95"/>
      <c r="P28" s="95"/>
      <c r="Q28" s="95"/>
      <c r="R28" s="95"/>
    </row>
    <row r="29" spans="2:18" ht="15" customHeight="1"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95"/>
      <c r="O29" s="95"/>
      <c r="P29" s="95"/>
      <c r="Q29" s="95"/>
      <c r="R29" s="95"/>
    </row>
    <row r="30" spans="2:18" ht="15.75"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</row>
    <row r="31" spans="2:18" ht="30" customHeight="1"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</row>
    <row r="32" spans="2:18" ht="15.75">
      <c r="C32" s="100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</row>
    <row r="33" spans="3:18" ht="15.75">
      <c r="C33" s="100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</row>
    <row r="34" spans="3:18" ht="18.75" customHeight="1"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95"/>
      <c r="O34" s="95"/>
      <c r="P34" s="95"/>
      <c r="Q34" s="95"/>
      <c r="R34" s="95"/>
    </row>
    <row r="35" spans="3:18" ht="16.5" customHeight="1"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95"/>
      <c r="O35" s="95"/>
      <c r="P35" s="95"/>
      <c r="Q35" s="95"/>
      <c r="R35" s="95"/>
    </row>
    <row r="36" spans="3:18" ht="18" customHeight="1"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95"/>
      <c r="O36" s="95"/>
      <c r="P36" s="95"/>
      <c r="Q36" s="95"/>
      <c r="R36" s="95"/>
    </row>
    <row r="37" spans="3:18" ht="15.75"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</row>
    <row r="38" spans="3:18" ht="15.75"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</row>
    <row r="39" spans="3:18" ht="15.75"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</row>
    <row r="40" spans="3:18" ht="15.75"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</row>
    <row r="41" spans="3:18" ht="15.75"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</row>
    <row r="42" spans="3:18" ht="15.75"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</row>
    <row r="43" spans="3:18" ht="15.75"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</row>
    <row r="44" spans="3:18" ht="15.75"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</row>
    <row r="45" spans="3:18" ht="15.75"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</row>
    <row r="46" spans="3:18" ht="15.75"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</row>
    <row r="47" spans="3:18" ht="15.75"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</row>
    <row r="48" spans="3:18" ht="15.75"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</row>
    <row r="49" spans="3:18"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</row>
  </sheetData>
  <mergeCells count="38">
    <mergeCell ref="C36:M36"/>
    <mergeCell ref="E11:P11"/>
    <mergeCell ref="C26:M26"/>
    <mergeCell ref="C27:M27"/>
    <mergeCell ref="C28:M28"/>
    <mergeCell ref="C29:M29"/>
    <mergeCell ref="C34:M34"/>
    <mergeCell ref="C35:M35"/>
    <mergeCell ref="C21:F21"/>
    <mergeCell ref="O21:P21"/>
    <mergeCell ref="M15:P15"/>
    <mergeCell ref="Q21:R21"/>
    <mergeCell ref="M22:P22"/>
    <mergeCell ref="Q22:R22"/>
    <mergeCell ref="C23:P23"/>
    <mergeCell ref="Q23:R23"/>
    <mergeCell ref="Q16:R16"/>
    <mergeCell ref="Q17:R17"/>
    <mergeCell ref="C18:M20"/>
    <mergeCell ref="O18:P18"/>
    <mergeCell ref="Q18:R18"/>
    <mergeCell ref="Q19:R19"/>
    <mergeCell ref="O20:P20"/>
    <mergeCell ref="Q20:R20"/>
    <mergeCell ref="Q15:R15"/>
    <mergeCell ref="B3:H3"/>
    <mergeCell ref="I3:R3"/>
    <mergeCell ref="I4:R4"/>
    <mergeCell ref="G5:L5"/>
    <mergeCell ref="O5:R5"/>
    <mergeCell ref="G6:K6"/>
    <mergeCell ref="L6:M6"/>
    <mergeCell ref="O6:R6"/>
    <mergeCell ref="O8:R8"/>
    <mergeCell ref="F12:J12"/>
    <mergeCell ref="Q13:R13"/>
    <mergeCell ref="M14:P14"/>
    <mergeCell ref="Q14:R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65"/>
  <sheetViews>
    <sheetView topLeftCell="A55" workbookViewId="0">
      <selection activeCell="D66" sqref="D66"/>
    </sheetView>
  </sheetViews>
  <sheetFormatPr defaultColWidth="8.85546875" defaultRowHeight="1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>
      <c r="A1" s="221" t="s">
        <v>0</v>
      </c>
      <c r="B1" s="221"/>
      <c r="C1" s="221"/>
      <c r="D1" s="221"/>
    </row>
    <row r="2" spans="1:4" ht="22.5" customHeight="1">
      <c r="A2" s="224" t="s">
        <v>296</v>
      </c>
      <c r="B2" s="224"/>
      <c r="C2" s="224"/>
      <c r="D2" s="224"/>
    </row>
    <row r="3" spans="1:4" ht="18" customHeight="1">
      <c r="A3" s="106" t="s">
        <v>297</v>
      </c>
      <c r="B3" s="106"/>
      <c r="C3" s="106"/>
      <c r="D3" s="106"/>
    </row>
    <row r="4" spans="1:4" ht="32.25" customHeight="1">
      <c r="A4" s="246" t="s">
        <v>298</v>
      </c>
      <c r="B4" s="218"/>
      <c r="C4" s="218"/>
      <c r="D4" s="218"/>
    </row>
    <row r="5" spans="1:4" ht="19.5" customHeight="1">
      <c r="A5" s="244" t="s">
        <v>299</v>
      </c>
      <c r="B5" s="245"/>
      <c r="C5" s="245"/>
      <c r="D5" s="245"/>
    </row>
    <row r="6" spans="1:4" ht="15" customHeight="1">
      <c r="A6" s="107" t="s">
        <v>300</v>
      </c>
      <c r="B6" s="107"/>
      <c r="C6" s="107"/>
      <c r="D6" s="107"/>
    </row>
    <row r="7" spans="1:4" ht="17.25" customHeight="1">
      <c r="A7" s="106" t="s">
        <v>301</v>
      </c>
      <c r="B7" s="106"/>
      <c r="C7" s="106"/>
      <c r="D7" s="106"/>
    </row>
    <row r="8" spans="1:4" ht="15.75">
      <c r="A8" s="106" t="s">
        <v>302</v>
      </c>
      <c r="B8" s="106"/>
      <c r="C8" s="106"/>
      <c r="D8" s="106"/>
    </row>
    <row r="9" spans="1:4" ht="15.75">
      <c r="A9" s="106" t="s">
        <v>303</v>
      </c>
      <c r="B9" s="106"/>
      <c r="C9" s="106"/>
      <c r="D9" s="106"/>
    </row>
    <row r="10" spans="1:4" ht="12" customHeight="1">
      <c r="A10" s="106" t="s">
        <v>304</v>
      </c>
      <c r="B10" s="106"/>
      <c r="C10" s="106"/>
      <c r="D10" s="106"/>
    </row>
    <row r="11" spans="1:4" ht="68.25" customHeight="1">
      <c r="A11" s="243" t="s">
        <v>305</v>
      </c>
      <c r="B11" s="218"/>
      <c r="C11" s="218"/>
      <c r="D11" s="218"/>
    </row>
    <row r="12" spans="1:4" ht="2.25" customHeight="1">
      <c r="A12" s="224"/>
      <c r="B12" s="242"/>
      <c r="C12" s="242"/>
      <c r="D12" s="242"/>
    </row>
    <row r="13" spans="1:4" ht="27" hidden="1" customHeight="1">
      <c r="A13" s="105"/>
      <c r="B13" s="105"/>
      <c r="C13" s="105"/>
      <c r="D13" s="105"/>
    </row>
    <row r="14" spans="1:4" ht="58.5" hidden="1" customHeight="1">
      <c r="A14" s="105"/>
      <c r="B14" s="105"/>
      <c r="C14" s="105"/>
      <c r="D14" s="105"/>
    </row>
    <row r="15" spans="1:4" ht="21" customHeight="1">
      <c r="A15" s="224" t="s">
        <v>312</v>
      </c>
      <c r="B15" s="224"/>
      <c r="C15" s="224"/>
      <c r="D15" s="224"/>
    </row>
    <row r="16" spans="1:4" ht="48" customHeight="1">
      <c r="A16" s="217" t="s">
        <v>306</v>
      </c>
      <c r="B16" s="218"/>
      <c r="C16" s="218"/>
      <c r="D16" s="218"/>
    </row>
    <row r="17" spans="1:4" ht="33" customHeight="1">
      <c r="A17" s="217" t="s">
        <v>307</v>
      </c>
      <c r="B17" s="218"/>
      <c r="C17" s="218"/>
      <c r="D17" s="218"/>
    </row>
    <row r="18" spans="1:4" ht="20.25" customHeight="1">
      <c r="A18" s="224" t="s">
        <v>21</v>
      </c>
      <c r="B18" s="224"/>
      <c r="C18" s="224"/>
      <c r="D18" s="224"/>
    </row>
    <row r="19" spans="1:4" ht="34.5" customHeight="1">
      <c r="A19" s="215" t="s">
        <v>313</v>
      </c>
      <c r="B19" s="215"/>
      <c r="C19" s="215"/>
      <c r="D19" s="215"/>
    </row>
    <row r="20" spans="1:4" ht="31.5" customHeight="1">
      <c r="A20" s="215" t="s">
        <v>314</v>
      </c>
      <c r="B20" s="215"/>
      <c r="C20" s="215"/>
      <c r="D20" s="215"/>
    </row>
    <row r="21" spans="1:4" ht="36" customHeight="1">
      <c r="A21" s="215" t="s">
        <v>315</v>
      </c>
      <c r="B21" s="215"/>
      <c r="C21" s="215"/>
      <c r="D21" s="215"/>
    </row>
    <row r="22" spans="1:4" ht="32.25" customHeight="1">
      <c r="A22" s="215" t="s">
        <v>316</v>
      </c>
      <c r="B22" s="215"/>
      <c r="C22" s="215"/>
      <c r="D22" s="215"/>
    </row>
    <row r="23" spans="1:4" ht="28.5" customHeight="1">
      <c r="A23" s="215" t="s">
        <v>317</v>
      </c>
      <c r="B23" s="215"/>
      <c r="C23" s="215"/>
      <c r="D23" s="215"/>
    </row>
    <row r="24" spans="1:4" ht="38.25" customHeight="1">
      <c r="A24" s="215" t="s">
        <v>318</v>
      </c>
      <c r="B24" s="215"/>
      <c r="C24" s="215"/>
      <c r="D24" s="215"/>
    </row>
    <row r="25" spans="1:4" ht="33" customHeight="1">
      <c r="A25" s="216" t="s">
        <v>319</v>
      </c>
      <c r="B25" s="216"/>
      <c r="C25" s="216"/>
      <c r="D25" s="216"/>
    </row>
    <row r="26" spans="1:4" ht="26.25" customHeight="1">
      <c r="A26" s="215" t="s">
        <v>320</v>
      </c>
      <c r="B26" s="215"/>
      <c r="C26" s="215"/>
      <c r="D26" s="215"/>
    </row>
    <row r="27" spans="1:4" ht="13.5" hidden="1" customHeight="1">
      <c r="A27" s="215"/>
      <c r="B27" s="215"/>
      <c r="C27" s="215"/>
      <c r="D27" s="215"/>
    </row>
    <row r="28" spans="1:4" ht="22.5" customHeight="1">
      <c r="A28" s="223" t="s">
        <v>22</v>
      </c>
      <c r="B28" s="223"/>
      <c r="C28" s="223"/>
      <c r="D28" s="223"/>
    </row>
    <row r="29" spans="1:4" ht="28.5" customHeight="1">
      <c r="A29" s="215" t="s">
        <v>308</v>
      </c>
      <c r="B29" s="215" t="s">
        <v>308</v>
      </c>
      <c r="C29" s="215" t="s">
        <v>308</v>
      </c>
      <c r="D29" s="215" t="s">
        <v>308</v>
      </c>
    </row>
    <row r="30" spans="1:4" ht="32.25" customHeight="1">
      <c r="A30" s="215" t="s">
        <v>309</v>
      </c>
      <c r="B30" s="215" t="s">
        <v>309</v>
      </c>
      <c r="C30" s="215" t="s">
        <v>309</v>
      </c>
      <c r="D30" s="215" t="s">
        <v>309</v>
      </c>
    </row>
    <row r="31" spans="1:4" ht="33.75" customHeight="1">
      <c r="A31" s="215" t="s">
        <v>310</v>
      </c>
      <c r="B31" s="215" t="s">
        <v>310</v>
      </c>
      <c r="C31" s="215" t="s">
        <v>310</v>
      </c>
      <c r="D31" s="215" t="s">
        <v>310</v>
      </c>
    </row>
    <row r="32" spans="1:4" ht="45" customHeight="1">
      <c r="A32" s="215" t="s">
        <v>311</v>
      </c>
      <c r="B32" s="215" t="s">
        <v>311</v>
      </c>
      <c r="C32" s="215" t="s">
        <v>311</v>
      </c>
      <c r="D32" s="215" t="s">
        <v>311</v>
      </c>
    </row>
    <row r="33" spans="1:4" ht="15.75">
      <c r="A33" s="222" t="s">
        <v>12</v>
      </c>
      <c r="B33" s="222"/>
      <c r="C33" s="222"/>
      <c r="D33" s="222"/>
    </row>
    <row r="34" spans="1:4" ht="36.75" customHeight="1">
      <c r="A34" s="225" t="s">
        <v>1</v>
      </c>
      <c r="B34" s="226"/>
      <c r="C34" s="226"/>
      <c r="D34" s="10" t="s">
        <v>3</v>
      </c>
    </row>
    <row r="35" spans="1:4" ht="15.75">
      <c r="A35" s="227" t="s">
        <v>14</v>
      </c>
      <c r="B35" s="228"/>
      <c r="C35" s="229"/>
      <c r="D35" s="219">
        <v>365836.74</v>
      </c>
    </row>
    <row r="36" spans="1:4" ht="15" customHeight="1">
      <c r="A36" s="7" t="s">
        <v>2</v>
      </c>
      <c r="B36" s="8"/>
      <c r="C36" s="9"/>
      <c r="D36" s="220"/>
    </row>
    <row r="37" spans="1:4" ht="15.75">
      <c r="A37" s="227" t="s">
        <v>15</v>
      </c>
      <c r="B37" s="228"/>
      <c r="C37" s="229"/>
      <c r="D37" s="46">
        <v>365836.74</v>
      </c>
    </row>
    <row r="38" spans="1:4" ht="15" customHeight="1">
      <c r="A38" s="227" t="s">
        <v>16</v>
      </c>
      <c r="B38" s="228"/>
      <c r="C38" s="229"/>
      <c r="D38" s="34">
        <v>0</v>
      </c>
    </row>
    <row r="39" spans="1:4" ht="15.75">
      <c r="A39" s="227" t="s">
        <v>17</v>
      </c>
      <c r="B39" s="228"/>
      <c r="C39" s="229"/>
      <c r="D39" s="34">
        <v>0</v>
      </c>
    </row>
    <row r="40" spans="1:4" ht="15.75" customHeight="1"/>
    <row r="41" spans="1:4" ht="15.75">
      <c r="A41" s="222" t="s">
        <v>20</v>
      </c>
      <c r="B41" s="222"/>
      <c r="C41" s="222"/>
      <c r="D41" s="222"/>
    </row>
    <row r="42" spans="1:4" ht="36.75" customHeight="1">
      <c r="A42" s="225" t="s">
        <v>1</v>
      </c>
      <c r="B42" s="226"/>
      <c r="C42" s="226"/>
      <c r="D42" s="10" t="s">
        <v>3</v>
      </c>
    </row>
    <row r="43" spans="1:4" ht="35.25" customHeight="1">
      <c r="A43" s="227" t="s">
        <v>18</v>
      </c>
      <c r="B43" s="228"/>
      <c r="C43" s="229"/>
      <c r="D43" s="219">
        <v>4191904.24</v>
      </c>
    </row>
    <row r="44" spans="1:4" ht="21.75" customHeight="1">
      <c r="A44" s="7" t="s">
        <v>2</v>
      </c>
      <c r="B44" s="8"/>
      <c r="C44" s="9"/>
      <c r="D44" s="220"/>
    </row>
    <row r="45" spans="1:4" ht="40.5" customHeight="1">
      <c r="A45" s="227" t="s">
        <v>19</v>
      </c>
      <c r="B45" s="228"/>
      <c r="C45" s="229"/>
      <c r="D45" s="46">
        <v>1864278.82</v>
      </c>
    </row>
    <row r="47" spans="1:4" ht="32.25" customHeight="1">
      <c r="A47" s="77" t="s">
        <v>13</v>
      </c>
      <c r="B47" s="77"/>
      <c r="C47" s="77"/>
      <c r="D47" s="77"/>
    </row>
    <row r="48" spans="1:4" ht="37.5" customHeight="1">
      <c r="A48" s="75" t="s">
        <v>383</v>
      </c>
      <c r="B48" s="75"/>
      <c r="C48" s="75"/>
      <c r="D48" s="75"/>
    </row>
    <row r="49" spans="1:4" ht="36" customHeight="1">
      <c r="A49" s="232" t="s">
        <v>1</v>
      </c>
      <c r="B49" s="233"/>
      <c r="C49" s="234"/>
      <c r="D49" s="45" t="s">
        <v>23</v>
      </c>
    </row>
    <row r="50" spans="1:4" ht="27" customHeight="1">
      <c r="A50" s="235" t="s">
        <v>35</v>
      </c>
      <c r="B50" s="236"/>
      <c r="C50" s="237"/>
      <c r="D50" s="47">
        <v>6524441.0599999996</v>
      </c>
    </row>
    <row r="51" spans="1:4" ht="35.25" customHeight="1">
      <c r="A51" s="11" t="s">
        <v>24</v>
      </c>
      <c r="B51" s="12"/>
      <c r="C51" s="12"/>
      <c r="D51" s="48">
        <v>365836.74</v>
      </c>
    </row>
    <row r="52" spans="1:4" ht="32.25" customHeight="1">
      <c r="A52" s="11" t="s">
        <v>25</v>
      </c>
      <c r="B52" s="12"/>
      <c r="C52" s="12"/>
      <c r="D52" s="49">
        <v>107133.87</v>
      </c>
    </row>
    <row r="53" spans="1:4">
      <c r="A53" s="230" t="s">
        <v>26</v>
      </c>
      <c r="B53" s="231"/>
      <c r="C53" s="12"/>
      <c r="D53" s="50">
        <v>1864278.82</v>
      </c>
    </row>
    <row r="54" spans="1:4" ht="33" customHeight="1">
      <c r="A54" s="11" t="s">
        <v>25</v>
      </c>
      <c r="B54" s="12"/>
      <c r="C54" s="12"/>
      <c r="D54" s="51">
        <v>169406.26</v>
      </c>
    </row>
    <row r="55" spans="1:4" ht="24.75" customHeight="1">
      <c r="A55" s="238" t="s">
        <v>34</v>
      </c>
      <c r="B55" s="239"/>
      <c r="C55" s="240"/>
      <c r="D55" s="47">
        <f>D56+D59+D60+D61</f>
        <v>143600.58000000002</v>
      </c>
    </row>
    <row r="56" spans="1:4" ht="32.25" customHeight="1">
      <c r="A56" s="230" t="s">
        <v>27</v>
      </c>
      <c r="B56" s="231"/>
      <c r="C56" s="12"/>
      <c r="D56" s="48">
        <v>18380.009999999998</v>
      </c>
    </row>
    <row r="57" spans="1:4">
      <c r="A57" s="230" t="s">
        <v>28</v>
      </c>
      <c r="B57" s="231"/>
      <c r="C57" s="12"/>
      <c r="D57" s="51">
        <v>0</v>
      </c>
    </row>
    <row r="58" spans="1:4">
      <c r="A58" s="231" t="s">
        <v>29</v>
      </c>
      <c r="B58" s="231"/>
      <c r="C58" s="241"/>
      <c r="D58" s="51"/>
    </row>
    <row r="59" spans="1:4">
      <c r="A59" s="11" t="s">
        <v>30</v>
      </c>
      <c r="B59" s="12"/>
      <c r="C59" s="12"/>
      <c r="D59" s="51"/>
    </row>
    <row r="60" spans="1:4">
      <c r="A60" s="230" t="s">
        <v>31</v>
      </c>
      <c r="B60" s="231"/>
      <c r="C60" s="12"/>
      <c r="D60" s="51">
        <v>0</v>
      </c>
    </row>
    <row r="61" spans="1:4">
      <c r="A61" s="230" t="s">
        <v>32</v>
      </c>
      <c r="B61" s="231"/>
      <c r="C61" s="12"/>
      <c r="D61" s="51">
        <v>125220.57</v>
      </c>
    </row>
    <row r="62" spans="1:4">
      <c r="A62" s="13" t="s">
        <v>33</v>
      </c>
      <c r="B62" s="14"/>
      <c r="C62" s="14"/>
      <c r="D62" s="47">
        <f>D63+D64</f>
        <v>4976.8</v>
      </c>
    </row>
    <row r="63" spans="1:4" ht="30">
      <c r="A63" s="11" t="s">
        <v>36</v>
      </c>
      <c r="B63" s="12"/>
      <c r="C63" s="12"/>
      <c r="D63" s="51"/>
    </row>
    <row r="64" spans="1:4">
      <c r="A64" s="11" t="s">
        <v>37</v>
      </c>
      <c r="B64" s="12"/>
      <c r="C64" s="12"/>
      <c r="D64" s="51">
        <v>4976.8</v>
      </c>
    </row>
    <row r="65" spans="1:4">
      <c r="A65" s="230" t="s">
        <v>38</v>
      </c>
      <c r="B65" s="231"/>
      <c r="C65" s="12"/>
      <c r="D65" s="51"/>
    </row>
  </sheetData>
  <mergeCells count="46">
    <mergeCell ref="A12:D12"/>
    <mergeCell ref="A11:D11"/>
    <mergeCell ref="A5:D5"/>
    <mergeCell ref="A4:D4"/>
    <mergeCell ref="A17:D17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42:C42"/>
    <mergeCell ref="A43:C43"/>
    <mergeCell ref="D43:D44"/>
    <mergeCell ref="A45:C45"/>
    <mergeCell ref="A41:D41"/>
    <mergeCell ref="A34:C34"/>
    <mergeCell ref="A35:C35"/>
    <mergeCell ref="A37:C37"/>
    <mergeCell ref="A38:C38"/>
    <mergeCell ref="A39:C39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22:D22"/>
    <mergeCell ref="A23:D23"/>
    <mergeCell ref="A24:D24"/>
    <mergeCell ref="A25:D25"/>
    <mergeCell ref="A16:D16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12"/>
  <sheetViews>
    <sheetView view="pageBreakPreview" topLeftCell="A94" zoomScale="90" zoomScaleSheetLayoutView="90" workbookViewId="0">
      <selection activeCell="L73" sqref="L73"/>
    </sheetView>
  </sheetViews>
  <sheetFormatPr defaultColWidth="8.85546875" defaultRowHeight="15"/>
  <cols>
    <col min="1" max="1" width="14.85546875" style="1" customWidth="1"/>
    <col min="2" max="2" width="9" style="1" customWidth="1"/>
    <col min="3" max="3" width="26.140625" style="1" customWidth="1"/>
    <col min="4" max="4" width="16.140625" style="1" customWidth="1"/>
    <col min="5" max="5" width="14" style="1" customWidth="1"/>
    <col min="6" max="6" width="12.7109375" style="1" customWidth="1"/>
    <col min="7" max="12" width="14" style="1" customWidth="1"/>
    <col min="13" max="16384" width="8.85546875" style="1"/>
  </cols>
  <sheetData>
    <row r="1" spans="1:12" s="2" customFormat="1" ht="27" customHeight="1">
      <c r="A1" s="274" t="s">
        <v>39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</row>
    <row r="2" spans="1:12" ht="17.25" customHeight="1">
      <c r="A2" s="278" t="s">
        <v>397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</row>
    <row r="3" spans="1:12" ht="21" customHeight="1">
      <c r="A3" s="280" t="s">
        <v>1</v>
      </c>
      <c r="B3" s="280" t="s">
        <v>40</v>
      </c>
      <c r="C3" s="280" t="s">
        <v>41</v>
      </c>
      <c r="D3" s="279" t="s">
        <v>42</v>
      </c>
      <c r="E3" s="279"/>
      <c r="F3" s="279"/>
      <c r="G3" s="279"/>
      <c r="H3" s="279"/>
      <c r="I3" s="279"/>
      <c r="J3" s="279"/>
      <c r="K3" s="279"/>
      <c r="L3" s="279"/>
    </row>
    <row r="4" spans="1:12">
      <c r="A4" s="281"/>
      <c r="B4" s="281"/>
      <c r="C4" s="281"/>
      <c r="D4" s="279" t="s">
        <v>2</v>
      </c>
      <c r="E4" s="279"/>
      <c r="F4" s="279"/>
      <c r="G4" s="279"/>
      <c r="H4" s="279"/>
      <c r="I4" s="279"/>
      <c r="J4" s="279"/>
      <c r="K4" s="279"/>
      <c r="L4" s="279"/>
    </row>
    <row r="5" spans="1:12" ht="81" customHeight="1">
      <c r="A5" s="281"/>
      <c r="B5" s="281"/>
      <c r="C5" s="281"/>
      <c r="D5" s="279" t="s">
        <v>43</v>
      </c>
      <c r="E5" s="279" t="s">
        <v>44</v>
      </c>
      <c r="F5" s="279"/>
      <c r="G5" s="279" t="s">
        <v>45</v>
      </c>
      <c r="H5" s="279" t="s">
        <v>46</v>
      </c>
      <c r="I5" s="279" t="s">
        <v>47</v>
      </c>
      <c r="J5" s="279" t="s">
        <v>48</v>
      </c>
      <c r="K5" s="279"/>
      <c r="L5" s="279"/>
    </row>
    <row r="6" spans="1:12" ht="12" customHeight="1">
      <c r="A6" s="282"/>
      <c r="B6" s="282"/>
      <c r="C6" s="282"/>
      <c r="D6" s="279"/>
      <c r="E6" s="279"/>
      <c r="F6" s="279"/>
      <c r="G6" s="279"/>
      <c r="H6" s="279"/>
      <c r="I6" s="279"/>
      <c r="J6" s="279" t="s">
        <v>43</v>
      </c>
      <c r="K6" s="279"/>
      <c r="L6" s="58" t="s">
        <v>49</v>
      </c>
    </row>
    <row r="7" spans="1:12">
      <c r="A7" s="44">
        <v>1</v>
      </c>
      <c r="B7" s="44">
        <v>2</v>
      </c>
      <c r="C7" s="44">
        <v>3</v>
      </c>
      <c r="D7" s="44">
        <v>4</v>
      </c>
      <c r="E7" s="267">
        <v>5</v>
      </c>
      <c r="F7" s="268"/>
      <c r="G7" s="44">
        <v>6</v>
      </c>
      <c r="H7" s="44">
        <v>7</v>
      </c>
      <c r="I7" s="44">
        <v>8</v>
      </c>
      <c r="J7" s="267">
        <v>9</v>
      </c>
      <c r="K7" s="268"/>
      <c r="L7" s="44">
        <v>10</v>
      </c>
    </row>
    <row r="8" spans="1:12" ht="45">
      <c r="A8" s="53" t="s">
        <v>67</v>
      </c>
      <c r="B8" s="54" t="s">
        <v>51</v>
      </c>
      <c r="C8" s="44" t="s">
        <v>57</v>
      </c>
      <c r="D8" s="56">
        <f>D9+D11+D13+D14+D15+D16+D17</f>
        <v>29493000</v>
      </c>
      <c r="E8" s="267" t="s">
        <v>57</v>
      </c>
      <c r="F8" s="268"/>
      <c r="G8" s="44" t="s">
        <v>57</v>
      </c>
      <c r="H8" s="44" t="s">
        <v>57</v>
      </c>
      <c r="I8" s="44" t="s">
        <v>57</v>
      </c>
      <c r="J8" s="255">
        <f>SUM(J9+J11+J13+J14+J16+J17)</f>
        <v>1300000</v>
      </c>
      <c r="K8" s="256"/>
      <c r="L8" s="44" t="s">
        <v>57</v>
      </c>
    </row>
    <row r="9" spans="1:12" ht="45">
      <c r="A9" s="53" t="s">
        <v>50</v>
      </c>
      <c r="B9" s="54" t="s">
        <v>52</v>
      </c>
      <c r="C9" s="54"/>
      <c r="D9" s="44"/>
      <c r="E9" s="247"/>
      <c r="F9" s="248"/>
      <c r="G9" s="44"/>
      <c r="H9" s="44"/>
      <c r="I9" s="44"/>
      <c r="J9" s="262"/>
      <c r="K9" s="266"/>
      <c r="L9" s="44"/>
    </row>
    <row r="10" spans="1:12">
      <c r="A10" s="53"/>
      <c r="B10" s="54"/>
      <c r="C10" s="54"/>
      <c r="D10" s="44"/>
      <c r="E10" s="247"/>
      <c r="F10" s="248"/>
      <c r="G10" s="44"/>
      <c r="H10" s="44"/>
      <c r="I10" s="44"/>
      <c r="J10" s="262"/>
      <c r="K10" s="266"/>
      <c r="L10" s="44"/>
    </row>
    <row r="11" spans="1:12" ht="45">
      <c r="A11" s="53" t="s">
        <v>53</v>
      </c>
      <c r="B11" s="54" t="s">
        <v>54</v>
      </c>
      <c r="C11" s="54" t="s">
        <v>356</v>
      </c>
      <c r="D11" s="57">
        <f>E11+I11+J11</f>
        <v>780000</v>
      </c>
      <c r="E11" s="247"/>
      <c r="F11" s="248"/>
      <c r="G11" s="44" t="s">
        <v>57</v>
      </c>
      <c r="H11" s="44" t="s">
        <v>57</v>
      </c>
      <c r="I11" s="44"/>
      <c r="J11" s="255">
        <v>780000</v>
      </c>
      <c r="K11" s="256"/>
      <c r="L11" s="55">
        <v>0</v>
      </c>
    </row>
    <row r="12" spans="1:12">
      <c r="A12" s="53"/>
      <c r="B12" s="54"/>
      <c r="C12" s="54"/>
      <c r="D12" s="44"/>
      <c r="E12" s="247"/>
      <c r="F12" s="248"/>
      <c r="G12" s="44"/>
      <c r="H12" s="44"/>
      <c r="I12" s="44"/>
      <c r="J12" s="253"/>
      <c r="K12" s="254"/>
      <c r="L12" s="44"/>
    </row>
    <row r="13" spans="1:12" ht="69" customHeight="1">
      <c r="A13" s="53" t="s">
        <v>55</v>
      </c>
      <c r="B13" s="54" t="s">
        <v>56</v>
      </c>
      <c r="C13" s="54"/>
      <c r="D13" s="44"/>
      <c r="E13" s="247"/>
      <c r="F13" s="248"/>
      <c r="G13" s="44" t="s">
        <v>57</v>
      </c>
      <c r="H13" s="44" t="s">
        <v>57</v>
      </c>
      <c r="I13" s="44" t="s">
        <v>57</v>
      </c>
      <c r="J13" s="253"/>
      <c r="K13" s="254"/>
      <c r="L13" s="44" t="s">
        <v>57</v>
      </c>
    </row>
    <row r="14" spans="1:12" ht="102.75" customHeight="1">
      <c r="A14" s="53" t="s">
        <v>58</v>
      </c>
      <c r="B14" s="54" t="s">
        <v>59</v>
      </c>
      <c r="C14" s="54"/>
      <c r="D14" s="44"/>
      <c r="E14" s="247"/>
      <c r="F14" s="248"/>
      <c r="G14" s="44" t="s">
        <v>57</v>
      </c>
      <c r="H14" s="44" t="s">
        <v>57</v>
      </c>
      <c r="I14" s="44" t="s">
        <v>57</v>
      </c>
      <c r="J14" s="253"/>
      <c r="K14" s="254"/>
      <c r="L14" s="44" t="s">
        <v>57</v>
      </c>
    </row>
    <row r="15" spans="1:12" ht="67.5" customHeight="1">
      <c r="A15" s="53" t="s">
        <v>60</v>
      </c>
      <c r="B15" s="54" t="s">
        <v>61</v>
      </c>
      <c r="C15" s="54" t="s">
        <v>356</v>
      </c>
      <c r="D15" s="57">
        <f>E15+G15+H15</f>
        <v>28193000</v>
      </c>
      <c r="E15" s="251">
        <v>28068000</v>
      </c>
      <c r="F15" s="252"/>
      <c r="G15" s="135">
        <v>125000</v>
      </c>
      <c r="H15" s="44"/>
      <c r="I15" s="44" t="s">
        <v>57</v>
      </c>
      <c r="J15" s="253" t="s">
        <v>57</v>
      </c>
      <c r="K15" s="254"/>
      <c r="L15" s="44" t="s">
        <v>57</v>
      </c>
    </row>
    <row r="16" spans="1:12">
      <c r="A16" s="53" t="s">
        <v>62</v>
      </c>
      <c r="B16" s="54" t="s">
        <v>63</v>
      </c>
      <c r="C16" s="54" t="s">
        <v>369</v>
      </c>
      <c r="D16" s="108">
        <f>E16+J16</f>
        <v>520000</v>
      </c>
      <c r="E16" s="247"/>
      <c r="F16" s="248"/>
      <c r="G16" s="44" t="s">
        <v>57</v>
      </c>
      <c r="H16" s="44" t="s">
        <v>57</v>
      </c>
      <c r="I16" s="44" t="s">
        <v>57</v>
      </c>
      <c r="J16" s="260">
        <v>520000</v>
      </c>
      <c r="K16" s="261"/>
      <c r="L16" s="44" t="s">
        <v>57</v>
      </c>
    </row>
    <row r="17" spans="1:12" ht="45">
      <c r="A17" s="53" t="s">
        <v>64</v>
      </c>
      <c r="B17" s="54" t="s">
        <v>65</v>
      </c>
      <c r="C17" s="54" t="s">
        <v>57</v>
      </c>
      <c r="D17" s="44"/>
      <c r="E17" s="247"/>
      <c r="F17" s="248"/>
      <c r="G17" s="44" t="s">
        <v>57</v>
      </c>
      <c r="H17" s="44" t="s">
        <v>57</v>
      </c>
      <c r="I17" s="44" t="s">
        <v>57</v>
      </c>
      <c r="J17" s="253"/>
      <c r="K17" s="254"/>
      <c r="L17" s="44" t="s">
        <v>57</v>
      </c>
    </row>
    <row r="18" spans="1:12">
      <c r="A18" s="53"/>
      <c r="B18" s="54"/>
      <c r="C18" s="54"/>
      <c r="D18" s="44"/>
      <c r="E18" s="247"/>
      <c r="F18" s="248"/>
      <c r="G18" s="44"/>
      <c r="H18" s="44"/>
      <c r="I18" s="44"/>
      <c r="J18" s="253"/>
      <c r="K18" s="254"/>
      <c r="L18" s="44"/>
    </row>
    <row r="19" spans="1:12" ht="51" customHeight="1">
      <c r="A19" s="53" t="s">
        <v>66</v>
      </c>
      <c r="B19" s="54" t="s">
        <v>68</v>
      </c>
      <c r="C19" s="54" t="s">
        <v>57</v>
      </c>
      <c r="D19" s="56">
        <f>E19+J19+G19</f>
        <v>29511380.010000002</v>
      </c>
      <c r="E19" s="249">
        <f>E20+E35+E37</f>
        <v>28068000</v>
      </c>
      <c r="F19" s="250"/>
      <c r="G19" s="135">
        <v>125000</v>
      </c>
      <c r="H19" s="135"/>
      <c r="I19" s="44"/>
      <c r="J19" s="255">
        <f>J20+J35+J37</f>
        <v>1318380.01</v>
      </c>
      <c r="K19" s="256"/>
      <c r="L19" s="44"/>
    </row>
    <row r="20" spans="1:12" ht="60">
      <c r="A20" s="53" t="s">
        <v>69</v>
      </c>
      <c r="B20" s="54" t="s">
        <v>70</v>
      </c>
      <c r="C20" s="54"/>
      <c r="D20" s="69">
        <f>D26+D22+D27+D25+D23+D28+D24</f>
        <v>27669560.010000002</v>
      </c>
      <c r="E20" s="257">
        <f>E22+E26+E27+F25+F24</f>
        <v>27183200</v>
      </c>
      <c r="F20" s="269"/>
      <c r="G20" s="44"/>
      <c r="H20" s="44"/>
      <c r="I20" s="44"/>
      <c r="J20" s="264">
        <f>J22+J26+J27+K25+K24+K23+K28</f>
        <v>486360.01</v>
      </c>
      <c r="K20" s="265"/>
      <c r="L20" s="44"/>
    </row>
    <row r="21" spans="1:12">
      <c r="A21" s="53" t="s">
        <v>4</v>
      </c>
      <c r="B21" s="54"/>
      <c r="C21" s="54"/>
      <c r="D21" s="69"/>
      <c r="E21" s="129"/>
      <c r="F21" s="130"/>
      <c r="G21" s="52"/>
      <c r="H21" s="52"/>
      <c r="I21" s="52"/>
      <c r="J21" s="127"/>
      <c r="K21" s="128"/>
      <c r="L21" s="52"/>
    </row>
    <row r="22" spans="1:12">
      <c r="A22" s="53" t="s">
        <v>351</v>
      </c>
      <c r="B22" s="54" t="s">
        <v>71</v>
      </c>
      <c r="C22" s="54" t="s">
        <v>365</v>
      </c>
      <c r="D22" s="69">
        <f>E22+J22</f>
        <v>17732047</v>
      </c>
      <c r="E22" s="257">
        <v>17372600</v>
      </c>
      <c r="F22" s="258"/>
      <c r="G22" s="52"/>
      <c r="H22" s="52"/>
      <c r="I22" s="52"/>
      <c r="J22" s="259">
        <v>359447</v>
      </c>
      <c r="K22" s="258"/>
      <c r="L22" s="52"/>
    </row>
    <row r="23" spans="1:12">
      <c r="A23" s="53" t="s">
        <v>351</v>
      </c>
      <c r="B23" s="54"/>
      <c r="C23" s="54" t="s">
        <v>389</v>
      </c>
      <c r="D23" s="69">
        <f>K23</f>
        <v>14116.75</v>
      </c>
      <c r="E23" s="152"/>
      <c r="F23" s="154"/>
      <c r="G23" s="52"/>
      <c r="H23" s="52"/>
      <c r="I23" s="52"/>
      <c r="J23" s="153"/>
      <c r="K23" s="154">
        <v>14116.75</v>
      </c>
      <c r="L23" s="52"/>
    </row>
    <row r="24" spans="1:12">
      <c r="A24" s="53" t="s">
        <v>351</v>
      </c>
      <c r="B24" s="54"/>
      <c r="C24" s="54" t="s">
        <v>368</v>
      </c>
      <c r="D24" s="69">
        <f>F24</f>
        <v>3504838.71</v>
      </c>
      <c r="E24" s="155"/>
      <c r="F24" s="145">
        <f>757479+1591397.85+1155961.86</f>
        <v>3504838.71</v>
      </c>
      <c r="G24" s="52"/>
      <c r="H24" s="52"/>
      <c r="I24" s="52"/>
      <c r="J24" s="156"/>
      <c r="K24" s="157"/>
      <c r="L24" s="52"/>
    </row>
    <row r="25" spans="1:12" ht="60">
      <c r="A25" s="53" t="s">
        <v>72</v>
      </c>
      <c r="B25" s="54" t="s">
        <v>372</v>
      </c>
      <c r="C25" s="54" t="s">
        <v>373</v>
      </c>
      <c r="D25" s="69">
        <f>F25+K25</f>
        <v>600</v>
      </c>
      <c r="E25" s="144"/>
      <c r="F25" s="145">
        <f>500+100</f>
        <v>600</v>
      </c>
      <c r="G25" s="52"/>
      <c r="H25" s="52"/>
      <c r="I25" s="52"/>
      <c r="J25" s="142"/>
      <c r="K25" s="143"/>
      <c r="L25" s="52"/>
    </row>
    <row r="26" spans="1:12" ht="45">
      <c r="A26" s="53" t="s">
        <v>352</v>
      </c>
      <c r="B26" s="54"/>
      <c r="C26" s="54" t="s">
        <v>366</v>
      </c>
      <c r="D26" s="69">
        <f t="shared" ref="D26" si="0">E26+J26</f>
        <v>5355233</v>
      </c>
      <c r="E26" s="251">
        <v>5246700</v>
      </c>
      <c r="F26" s="252"/>
      <c r="G26" s="44"/>
      <c r="H26" s="44"/>
      <c r="I26" s="44"/>
      <c r="J26" s="262">
        <v>108533</v>
      </c>
      <c r="K26" s="266"/>
      <c r="L26" s="44"/>
    </row>
    <row r="27" spans="1:12" ht="45">
      <c r="A27" s="53" t="s">
        <v>352</v>
      </c>
      <c r="B27" s="54"/>
      <c r="C27" s="54" t="s">
        <v>367</v>
      </c>
      <c r="D27" s="69">
        <f t="shared" ref="D27" si="1">E27+J27</f>
        <v>1058461.29</v>
      </c>
      <c r="E27" s="251">
        <f>228758.66+480602.15+349100.48</f>
        <v>1058461.29</v>
      </c>
      <c r="F27" s="252"/>
      <c r="G27" s="44"/>
      <c r="H27" s="44"/>
      <c r="I27" s="44"/>
      <c r="J27" s="262">
        <v>0</v>
      </c>
      <c r="K27" s="266"/>
      <c r="L27" s="44"/>
    </row>
    <row r="28" spans="1:12" ht="45">
      <c r="A28" s="53" t="s">
        <v>352</v>
      </c>
      <c r="B28" s="54"/>
      <c r="C28" s="54" t="s">
        <v>390</v>
      </c>
      <c r="D28" s="69">
        <f>K28</f>
        <v>4263.26</v>
      </c>
      <c r="E28" s="149"/>
      <c r="F28" s="150"/>
      <c r="G28" s="52"/>
      <c r="H28" s="52"/>
      <c r="I28" s="52"/>
      <c r="J28" s="148"/>
      <c r="K28" s="151">
        <v>4263.26</v>
      </c>
      <c r="L28" s="52"/>
    </row>
    <row r="29" spans="1:12" ht="60">
      <c r="A29" s="53" t="s">
        <v>72</v>
      </c>
      <c r="B29" s="54" t="s">
        <v>372</v>
      </c>
      <c r="C29" s="54"/>
      <c r="D29" s="58"/>
      <c r="E29" s="251"/>
      <c r="F29" s="252"/>
      <c r="G29" s="44"/>
      <c r="H29" s="44"/>
      <c r="I29" s="44"/>
      <c r="J29" s="253">
        <f>J31</f>
        <v>0</v>
      </c>
      <c r="K29" s="254"/>
      <c r="L29" s="44"/>
    </row>
    <row r="30" spans="1:12">
      <c r="A30" s="53" t="s">
        <v>4</v>
      </c>
      <c r="B30" s="54"/>
      <c r="C30" s="54"/>
      <c r="D30" s="44"/>
      <c r="E30" s="247"/>
      <c r="F30" s="248"/>
      <c r="G30" s="44"/>
      <c r="H30" s="44"/>
      <c r="I30" s="44"/>
      <c r="J30" s="253"/>
      <c r="K30" s="254"/>
      <c r="L30" s="44"/>
    </row>
    <row r="31" spans="1:12" ht="75">
      <c r="A31" s="53" t="s">
        <v>73</v>
      </c>
      <c r="B31" s="54" t="s">
        <v>74</v>
      </c>
      <c r="C31" s="54"/>
      <c r="D31" s="44"/>
      <c r="E31" s="247"/>
      <c r="F31" s="248"/>
      <c r="G31" s="44"/>
      <c r="H31" s="44"/>
      <c r="I31" s="44"/>
      <c r="J31" s="253"/>
      <c r="K31" s="254"/>
      <c r="L31" s="44"/>
    </row>
    <row r="32" spans="1:12">
      <c r="A32" s="53" t="s">
        <v>4</v>
      </c>
      <c r="B32" s="54"/>
      <c r="C32" s="54"/>
      <c r="D32" s="44"/>
      <c r="E32" s="247"/>
      <c r="F32" s="248"/>
      <c r="G32" s="44"/>
      <c r="H32" s="44"/>
      <c r="I32" s="44"/>
      <c r="J32" s="253"/>
      <c r="K32" s="254"/>
      <c r="L32" s="44"/>
    </row>
    <row r="33" spans="1:12" ht="45">
      <c r="A33" s="53" t="s">
        <v>75</v>
      </c>
      <c r="B33" s="54" t="s">
        <v>76</v>
      </c>
      <c r="C33" s="54"/>
      <c r="D33" s="44"/>
      <c r="E33" s="247"/>
      <c r="F33" s="248"/>
      <c r="G33" s="44"/>
      <c r="H33" s="44"/>
      <c r="I33" s="44"/>
      <c r="J33" s="253"/>
      <c r="K33" s="254"/>
      <c r="L33" s="44"/>
    </row>
    <row r="34" spans="1:12">
      <c r="A34" s="53"/>
      <c r="B34" s="54"/>
      <c r="C34" s="54"/>
      <c r="D34" s="44"/>
      <c r="E34" s="247"/>
      <c r="F34" s="248"/>
      <c r="G34" s="44"/>
      <c r="H34" s="44"/>
      <c r="I34" s="44"/>
      <c r="J34" s="253"/>
      <c r="K34" s="254"/>
      <c r="L34" s="44"/>
    </row>
    <row r="35" spans="1:12" ht="136.5" customHeight="1">
      <c r="A35" s="53" t="s">
        <v>77</v>
      </c>
      <c r="B35" s="54" t="s">
        <v>95</v>
      </c>
      <c r="C35" s="54" t="s">
        <v>57</v>
      </c>
      <c r="D35" s="57">
        <f>E35+J35</f>
        <v>10000</v>
      </c>
      <c r="E35" s="249">
        <f>SUM(E36)</f>
        <v>0</v>
      </c>
      <c r="F35" s="250"/>
      <c r="G35" s="44"/>
      <c r="H35" s="44"/>
      <c r="I35" s="44"/>
      <c r="J35" s="255">
        <f>J36</f>
        <v>10000</v>
      </c>
      <c r="K35" s="256"/>
      <c r="L35" s="44"/>
    </row>
    <row r="36" spans="1:12">
      <c r="A36" s="53"/>
      <c r="B36" s="54"/>
      <c r="C36" s="54" t="s">
        <v>358</v>
      </c>
      <c r="D36" s="69"/>
      <c r="E36" s="251">
        <v>0</v>
      </c>
      <c r="F36" s="277"/>
      <c r="G36" s="44"/>
      <c r="H36" s="44"/>
      <c r="I36" s="44"/>
      <c r="J36" s="262">
        <v>10000</v>
      </c>
      <c r="K36" s="263"/>
      <c r="L36" s="44"/>
    </row>
    <row r="37" spans="1:12" ht="75">
      <c r="A37" s="53" t="s">
        <v>96</v>
      </c>
      <c r="B37" s="54" t="s">
        <v>78</v>
      </c>
      <c r="C37" s="54" t="s">
        <v>57</v>
      </c>
      <c r="D37" s="57">
        <f>E37+G37+J37</f>
        <v>1831820</v>
      </c>
      <c r="E37" s="249">
        <f>SUM(E38:F48)+F40</f>
        <v>884800</v>
      </c>
      <c r="F37" s="250"/>
      <c r="G37" s="135">
        <f>G46+G43+G47+G42</f>
        <v>125000</v>
      </c>
      <c r="H37" s="44"/>
      <c r="I37" s="44"/>
      <c r="J37" s="255">
        <f>J39+J41+J43+J44+J46+J48+K45+K38+K40</f>
        <v>822020</v>
      </c>
      <c r="K37" s="256"/>
      <c r="L37" s="44"/>
    </row>
    <row r="38" spans="1:12">
      <c r="A38" s="53"/>
      <c r="B38" s="54"/>
      <c r="C38" s="54" t="s">
        <v>359</v>
      </c>
      <c r="D38" s="140">
        <f>F38+K38</f>
        <v>52676.55</v>
      </c>
      <c r="E38" s="78"/>
      <c r="F38" s="147">
        <f>40000+12676.55</f>
        <v>52676.55</v>
      </c>
      <c r="G38" s="52"/>
      <c r="H38" s="52"/>
      <c r="I38" s="52"/>
      <c r="J38" s="82"/>
      <c r="K38" s="137"/>
      <c r="L38" s="52"/>
    </row>
    <row r="39" spans="1:12">
      <c r="A39" s="53"/>
      <c r="B39" s="54"/>
      <c r="C39" s="54" t="s">
        <v>360</v>
      </c>
      <c r="D39" s="69">
        <f>E39+J39</f>
        <v>352525.63</v>
      </c>
      <c r="E39" s="251">
        <f>365300-12776.55+2.18</f>
        <v>352525.63</v>
      </c>
      <c r="F39" s="277"/>
      <c r="G39" s="44"/>
      <c r="H39" s="44"/>
      <c r="I39" s="44"/>
      <c r="J39" s="262"/>
      <c r="K39" s="263"/>
      <c r="L39" s="44"/>
    </row>
    <row r="40" spans="1:12">
      <c r="A40" s="53"/>
      <c r="B40" s="54"/>
      <c r="C40" s="54" t="s">
        <v>394</v>
      </c>
      <c r="D40" s="69">
        <f>K40+F40+G40</f>
        <v>30000</v>
      </c>
      <c r="E40" s="180"/>
      <c r="F40" s="181"/>
      <c r="G40" s="52"/>
      <c r="H40" s="52"/>
      <c r="I40" s="52"/>
      <c r="J40" s="178"/>
      <c r="K40" s="179">
        <v>30000</v>
      </c>
      <c r="L40" s="52"/>
    </row>
    <row r="41" spans="1:12">
      <c r="A41" s="53"/>
      <c r="B41" s="54"/>
      <c r="C41" s="54" t="s">
        <v>361</v>
      </c>
      <c r="D41" s="69">
        <f t="shared" ref="D41:D44" si="2">E41+J41</f>
        <v>230110</v>
      </c>
      <c r="E41" s="251">
        <f>166000-10390</f>
        <v>155610</v>
      </c>
      <c r="F41" s="277"/>
      <c r="G41" s="44"/>
      <c r="H41" s="44"/>
      <c r="I41" s="44"/>
      <c r="J41" s="262">
        <v>74500</v>
      </c>
      <c r="K41" s="263"/>
      <c r="L41" s="44"/>
    </row>
    <row r="42" spans="1:12">
      <c r="A42" s="53"/>
      <c r="B42" s="54"/>
      <c r="C42" s="54" t="s">
        <v>392</v>
      </c>
      <c r="D42" s="69">
        <f>E42+J42+G42</f>
        <v>111655</v>
      </c>
      <c r="E42" s="161"/>
      <c r="F42" s="166"/>
      <c r="G42" s="135">
        <v>111655</v>
      </c>
      <c r="H42" s="52"/>
      <c r="I42" s="52"/>
      <c r="J42" s="163"/>
      <c r="K42" s="164"/>
      <c r="L42" s="52"/>
    </row>
    <row r="43" spans="1:12">
      <c r="A43" s="53"/>
      <c r="B43" s="54"/>
      <c r="C43" s="54" t="s">
        <v>374</v>
      </c>
      <c r="D43" s="69">
        <f>E43+J43+G43</f>
        <v>13345</v>
      </c>
      <c r="E43" s="251">
        <v>0</v>
      </c>
      <c r="F43" s="277"/>
      <c r="G43" s="135">
        <v>13345</v>
      </c>
      <c r="H43" s="44"/>
      <c r="I43" s="44"/>
      <c r="J43" s="262"/>
      <c r="K43" s="263"/>
      <c r="L43" s="44"/>
    </row>
    <row r="44" spans="1:12">
      <c r="A44" s="53"/>
      <c r="B44" s="54"/>
      <c r="C44" s="54" t="s">
        <v>362</v>
      </c>
      <c r="D44" s="69">
        <f t="shared" si="2"/>
        <v>334464</v>
      </c>
      <c r="E44" s="251">
        <f>80000+10390</f>
        <v>90390</v>
      </c>
      <c r="F44" s="277"/>
      <c r="G44" s="44"/>
      <c r="H44" s="44"/>
      <c r="I44" s="44"/>
      <c r="J44" s="262">
        <v>244074</v>
      </c>
      <c r="K44" s="263"/>
      <c r="L44" s="44"/>
    </row>
    <row r="45" spans="1:12">
      <c r="A45" s="53"/>
      <c r="B45" s="54"/>
      <c r="C45" s="54" t="s">
        <v>358</v>
      </c>
      <c r="D45" s="69">
        <f>E45+J45+K45</f>
        <v>0</v>
      </c>
      <c r="E45" s="79"/>
      <c r="F45" s="80"/>
      <c r="G45" s="52"/>
      <c r="H45" s="52"/>
      <c r="I45" s="52"/>
      <c r="J45" s="83"/>
      <c r="K45" s="84">
        <v>0</v>
      </c>
      <c r="L45" s="52"/>
    </row>
    <row r="46" spans="1:12">
      <c r="A46" s="53"/>
      <c r="B46" s="54"/>
      <c r="C46" s="54" t="s">
        <v>363</v>
      </c>
      <c r="D46" s="69">
        <f>E46+J46+G46</f>
        <v>150000</v>
      </c>
      <c r="E46" s="251"/>
      <c r="F46" s="277"/>
      <c r="G46" s="135"/>
      <c r="H46" s="52"/>
      <c r="I46" s="52"/>
      <c r="J46" s="262">
        <v>150000</v>
      </c>
      <c r="K46" s="263"/>
      <c r="L46" s="52"/>
    </row>
    <row r="47" spans="1:12">
      <c r="A47" s="53"/>
      <c r="B47" s="54"/>
      <c r="C47" s="54" t="s">
        <v>375</v>
      </c>
      <c r="D47" s="69">
        <f>E47+J47+G47</f>
        <v>0</v>
      </c>
      <c r="E47" s="79"/>
      <c r="F47" s="81"/>
      <c r="G47" s="135"/>
      <c r="H47" s="52"/>
      <c r="I47" s="52"/>
      <c r="J47" s="83"/>
      <c r="K47" s="85"/>
      <c r="L47" s="52"/>
    </row>
    <row r="48" spans="1:12">
      <c r="A48" s="53"/>
      <c r="B48" s="54"/>
      <c r="C48" s="54" t="s">
        <v>364</v>
      </c>
      <c r="D48" s="69">
        <f>E48+J48</f>
        <v>557043.82000000007</v>
      </c>
      <c r="E48" s="251">
        <f>233600-2.18</f>
        <v>233597.82</v>
      </c>
      <c r="F48" s="252"/>
      <c r="G48" s="44"/>
      <c r="H48" s="44"/>
      <c r="I48" s="44"/>
      <c r="J48" s="262">
        <f>353446-30000</f>
        <v>323446</v>
      </c>
      <c r="K48" s="266"/>
      <c r="L48" s="44"/>
    </row>
    <row r="49" spans="1:12" ht="60">
      <c r="A49" s="53" t="s">
        <v>79</v>
      </c>
      <c r="B49" s="54" t="s">
        <v>80</v>
      </c>
      <c r="C49" s="54" t="s">
        <v>57</v>
      </c>
      <c r="D49" s="44"/>
      <c r="E49" s="247"/>
      <c r="F49" s="248"/>
      <c r="G49" s="44"/>
      <c r="H49" s="44"/>
      <c r="I49" s="44"/>
      <c r="J49" s="262"/>
      <c r="K49" s="266"/>
      <c r="L49" s="44"/>
    </row>
    <row r="50" spans="1:12" ht="45" customHeight="1">
      <c r="A50" s="53" t="s">
        <v>81</v>
      </c>
      <c r="B50" s="54" t="s">
        <v>82</v>
      </c>
      <c r="C50" s="54"/>
      <c r="D50" s="44"/>
      <c r="E50" s="247"/>
      <c r="F50" s="248"/>
      <c r="G50" s="44"/>
      <c r="H50" s="44"/>
      <c r="I50" s="44"/>
      <c r="J50" s="262"/>
      <c r="K50" s="266"/>
      <c r="L50" s="44"/>
    </row>
    <row r="51" spans="1:12" ht="30">
      <c r="A51" s="53" t="s">
        <v>83</v>
      </c>
      <c r="B51" s="54" t="s">
        <v>84</v>
      </c>
      <c r="C51" s="54"/>
      <c r="D51" s="44"/>
      <c r="E51" s="247"/>
      <c r="F51" s="248"/>
      <c r="G51" s="44"/>
      <c r="H51" s="44"/>
      <c r="I51" s="44"/>
      <c r="J51" s="262"/>
      <c r="K51" s="266"/>
      <c r="L51" s="44"/>
    </row>
    <row r="52" spans="1:12" ht="45">
      <c r="A52" s="53" t="s">
        <v>85</v>
      </c>
      <c r="B52" s="54" t="s">
        <v>86</v>
      </c>
      <c r="C52" s="54"/>
      <c r="D52" s="44"/>
      <c r="E52" s="247"/>
      <c r="F52" s="248"/>
      <c r="G52" s="44"/>
      <c r="H52" s="44"/>
      <c r="I52" s="44"/>
      <c r="J52" s="262"/>
      <c r="K52" s="266"/>
      <c r="L52" s="44"/>
    </row>
    <row r="53" spans="1:12" ht="60">
      <c r="A53" s="53" t="s">
        <v>87</v>
      </c>
      <c r="B53" s="54" t="s">
        <v>88</v>
      </c>
      <c r="C53" s="54"/>
      <c r="D53" s="44"/>
      <c r="E53" s="247"/>
      <c r="F53" s="248"/>
      <c r="G53" s="44"/>
      <c r="H53" s="44"/>
      <c r="I53" s="44"/>
      <c r="J53" s="262"/>
      <c r="K53" s="266"/>
      <c r="L53" s="44"/>
    </row>
    <row r="54" spans="1:12" ht="30">
      <c r="A54" s="53" t="s">
        <v>89</v>
      </c>
      <c r="B54" s="54" t="s">
        <v>92</v>
      </c>
      <c r="C54" s="54"/>
      <c r="D54" s="44"/>
      <c r="E54" s="247"/>
      <c r="F54" s="248"/>
      <c r="G54" s="44"/>
      <c r="H54" s="44"/>
      <c r="I54" s="44"/>
      <c r="J54" s="262"/>
      <c r="K54" s="266"/>
      <c r="L54" s="44"/>
    </row>
    <row r="55" spans="1:12" ht="45">
      <c r="A55" s="53" t="s">
        <v>90</v>
      </c>
      <c r="B55" s="54" t="s">
        <v>91</v>
      </c>
      <c r="C55" s="54" t="s">
        <v>57</v>
      </c>
      <c r="D55" s="52" t="s">
        <v>5</v>
      </c>
      <c r="E55" s="247">
        <v>0</v>
      </c>
      <c r="F55" s="248"/>
      <c r="G55" s="74">
        <v>0</v>
      </c>
      <c r="H55" s="74">
        <v>0</v>
      </c>
      <c r="I55" s="74">
        <v>0</v>
      </c>
      <c r="J55" s="255">
        <f>J56+J57+J58</f>
        <v>18380.010000000002</v>
      </c>
      <c r="K55" s="256"/>
      <c r="L55" s="44"/>
    </row>
    <row r="56" spans="1:12">
      <c r="A56" s="53"/>
      <c r="B56" s="54"/>
      <c r="C56" s="54" t="s">
        <v>389</v>
      </c>
      <c r="D56" s="135"/>
      <c r="E56" s="63"/>
      <c r="F56" s="64"/>
      <c r="G56" s="74"/>
      <c r="H56" s="74"/>
      <c r="I56" s="74"/>
      <c r="J56" s="262">
        <v>14116.75</v>
      </c>
      <c r="K56" s="263"/>
      <c r="L56" s="52"/>
    </row>
    <row r="57" spans="1:12">
      <c r="A57" s="53"/>
      <c r="B57" s="54"/>
      <c r="C57" s="54" t="s">
        <v>390</v>
      </c>
      <c r="D57" s="52"/>
      <c r="E57" s="63"/>
      <c r="F57" s="64"/>
      <c r="G57" s="74"/>
      <c r="H57" s="74"/>
      <c r="I57" s="74"/>
      <c r="J57" s="262">
        <v>4263.26</v>
      </c>
      <c r="K57" s="263"/>
      <c r="L57" s="52"/>
    </row>
    <row r="58" spans="1:12">
      <c r="A58" s="53"/>
      <c r="B58" s="54"/>
      <c r="C58" s="76"/>
      <c r="D58" s="52"/>
      <c r="E58" s="63"/>
      <c r="F58" s="64"/>
      <c r="G58" s="74"/>
      <c r="H58" s="74"/>
      <c r="I58" s="74"/>
      <c r="J58" s="262"/>
      <c r="K58" s="263"/>
      <c r="L58" s="52"/>
    </row>
    <row r="59" spans="1:12">
      <c r="A59" s="53"/>
      <c r="B59" s="54"/>
      <c r="C59" s="54"/>
      <c r="D59" s="52"/>
      <c r="E59" s="63"/>
      <c r="F59" s="64"/>
      <c r="G59" s="74"/>
      <c r="H59" s="74"/>
      <c r="I59" s="74"/>
      <c r="J59" s="262"/>
      <c r="K59" s="263"/>
      <c r="L59" s="52"/>
    </row>
    <row r="60" spans="1:12" ht="54.75" customHeight="1">
      <c r="A60" s="53" t="s">
        <v>93</v>
      </c>
      <c r="B60" s="54" t="s">
        <v>94</v>
      </c>
      <c r="C60" s="54" t="s">
        <v>57</v>
      </c>
      <c r="D60" s="74">
        <v>0</v>
      </c>
      <c r="E60" s="247">
        <v>0</v>
      </c>
      <c r="F60" s="248"/>
      <c r="G60" s="74">
        <v>0</v>
      </c>
      <c r="H60" s="74">
        <v>0</v>
      </c>
      <c r="I60" s="74">
        <v>0</v>
      </c>
      <c r="J60" s="262">
        <v>0</v>
      </c>
      <c r="K60" s="266"/>
      <c r="L60" s="44"/>
    </row>
    <row r="61" spans="1:12">
      <c r="A61" s="16"/>
      <c r="B61" s="17"/>
      <c r="C61" s="5"/>
      <c r="D61" s="5"/>
      <c r="E61" s="5"/>
      <c r="F61" s="18"/>
      <c r="G61" s="18"/>
      <c r="H61" s="18"/>
      <c r="I61" s="18"/>
      <c r="J61" s="18"/>
      <c r="K61" s="18"/>
      <c r="L61" s="18"/>
    </row>
    <row r="65" spans="1:12" ht="15.75">
      <c r="A65" s="274" t="s">
        <v>97</v>
      </c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5"/>
    </row>
    <row r="66" spans="1:12" ht="24.75" customHeight="1">
      <c r="A66" s="276" t="s">
        <v>398</v>
      </c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</row>
    <row r="68" spans="1:12">
      <c r="A68" s="270" t="s">
        <v>1</v>
      </c>
      <c r="B68" s="270" t="s">
        <v>40</v>
      </c>
      <c r="C68" s="270" t="s">
        <v>98</v>
      </c>
      <c r="D68" s="273" t="s">
        <v>99</v>
      </c>
      <c r="E68" s="273"/>
      <c r="F68" s="273"/>
      <c r="G68" s="273"/>
      <c r="H68" s="273"/>
      <c r="I68" s="273"/>
      <c r="J68" s="273"/>
      <c r="K68" s="273"/>
      <c r="L68" s="273"/>
    </row>
    <row r="69" spans="1:12">
      <c r="A69" s="271"/>
      <c r="B69" s="271"/>
      <c r="C69" s="271"/>
      <c r="D69" s="273" t="s">
        <v>100</v>
      </c>
      <c r="E69" s="273"/>
      <c r="F69" s="273"/>
      <c r="G69" s="273" t="s">
        <v>2</v>
      </c>
      <c r="H69" s="273"/>
      <c r="I69" s="273"/>
      <c r="J69" s="273"/>
      <c r="K69" s="273"/>
      <c r="L69" s="273"/>
    </row>
    <row r="70" spans="1:12" ht="76.5" customHeight="1">
      <c r="A70" s="271"/>
      <c r="B70" s="271"/>
      <c r="C70" s="271"/>
      <c r="D70" s="273"/>
      <c r="E70" s="273"/>
      <c r="F70" s="273"/>
      <c r="G70" s="273" t="s">
        <v>101</v>
      </c>
      <c r="H70" s="273"/>
      <c r="I70" s="273"/>
      <c r="J70" s="273" t="s">
        <v>102</v>
      </c>
      <c r="K70" s="273"/>
      <c r="L70" s="273"/>
    </row>
    <row r="71" spans="1:12" ht="60">
      <c r="A71" s="272"/>
      <c r="B71" s="272"/>
      <c r="C71" s="272"/>
      <c r="D71" s="4" t="s">
        <v>380</v>
      </c>
      <c r="E71" s="4" t="s">
        <v>381</v>
      </c>
      <c r="F71" s="4" t="s">
        <v>382</v>
      </c>
      <c r="G71" s="4" t="s">
        <v>380</v>
      </c>
      <c r="H71" s="4" t="s">
        <v>381</v>
      </c>
      <c r="I71" s="4" t="s">
        <v>382</v>
      </c>
      <c r="J71" s="4" t="s">
        <v>380</v>
      </c>
      <c r="K71" s="4" t="s">
        <v>381</v>
      </c>
      <c r="L71" s="4" t="s">
        <v>382</v>
      </c>
    </row>
    <row r="72" spans="1:12">
      <c r="A72" s="15" t="s">
        <v>103</v>
      </c>
      <c r="B72" s="15" t="s">
        <v>104</v>
      </c>
      <c r="C72" s="15" t="s">
        <v>105</v>
      </c>
      <c r="D72" s="15" t="s">
        <v>106</v>
      </c>
      <c r="E72" s="15" t="s">
        <v>107</v>
      </c>
      <c r="F72" s="15" t="s">
        <v>108</v>
      </c>
      <c r="G72" s="15" t="s">
        <v>109</v>
      </c>
      <c r="H72" s="15" t="s">
        <v>110</v>
      </c>
      <c r="I72" s="15" t="s">
        <v>111</v>
      </c>
      <c r="J72" s="15"/>
      <c r="K72" s="15" t="s">
        <v>112</v>
      </c>
      <c r="L72" s="15" t="s">
        <v>113</v>
      </c>
    </row>
    <row r="73" spans="1:12" ht="75">
      <c r="A73" s="24" t="s">
        <v>115</v>
      </c>
      <c r="B73" s="15" t="s">
        <v>114</v>
      </c>
      <c r="C73" s="4" t="s">
        <v>57</v>
      </c>
      <c r="D73" s="59">
        <f>SUM(D74+D88)</f>
        <v>1831820</v>
      </c>
      <c r="E73" s="60">
        <f t="shared" ref="E73:I73" si="3">SUM(E74+E88)</f>
        <v>1706920</v>
      </c>
      <c r="F73" s="60">
        <f t="shared" si="3"/>
        <v>1706920</v>
      </c>
      <c r="G73" s="70">
        <f t="shared" si="3"/>
        <v>1831820</v>
      </c>
      <c r="H73" s="60">
        <f>SUM(H74+H88)</f>
        <v>1706920</v>
      </c>
      <c r="I73" s="60">
        <f t="shared" si="3"/>
        <v>1706920</v>
      </c>
      <c r="J73" s="70">
        <f t="shared" ref="J73" si="4">SUM(J74+J88)</f>
        <v>0</v>
      </c>
      <c r="K73" s="60">
        <f>SUM(K74+K88)</f>
        <v>0</v>
      </c>
      <c r="L73" s="60">
        <f t="shared" ref="L73" si="5">SUM(L74+L88)</f>
        <v>0</v>
      </c>
    </row>
    <row r="74" spans="1:12" ht="120">
      <c r="A74" s="24" t="s">
        <v>116</v>
      </c>
      <c r="B74" s="15" t="s">
        <v>117</v>
      </c>
      <c r="C74" s="4" t="s">
        <v>57</v>
      </c>
      <c r="D74" s="59">
        <f>D76+D75</f>
        <v>5416.13</v>
      </c>
      <c r="E74" s="59">
        <f t="shared" ref="E74:F74" si="6">H74+K74</f>
        <v>0</v>
      </c>
      <c r="F74" s="59">
        <f t="shared" si="6"/>
        <v>0</v>
      </c>
      <c r="G74" s="70">
        <f>G75+G76+G77+G78+G79+G80+G81+G82+G83+G84+G85+G86+G87</f>
        <v>5416.13</v>
      </c>
      <c r="H74" s="61">
        <v>0</v>
      </c>
      <c r="I74" s="61">
        <v>0</v>
      </c>
      <c r="J74" s="35">
        <v>0</v>
      </c>
      <c r="K74" s="35">
        <v>0</v>
      </c>
      <c r="L74" s="35">
        <v>0</v>
      </c>
    </row>
    <row r="75" spans="1:12">
      <c r="A75" s="43" t="s">
        <v>7</v>
      </c>
      <c r="B75" s="42" t="s">
        <v>243</v>
      </c>
      <c r="C75" s="41">
        <v>2017</v>
      </c>
      <c r="D75" s="61">
        <v>976.55</v>
      </c>
      <c r="E75" s="62"/>
      <c r="F75" s="62"/>
      <c r="G75" s="71">
        <v>976.55</v>
      </c>
      <c r="H75" s="61">
        <v>0</v>
      </c>
      <c r="I75" s="61">
        <v>0</v>
      </c>
      <c r="J75" s="61"/>
      <c r="K75" s="35"/>
      <c r="L75" s="35"/>
    </row>
    <row r="76" spans="1:12" ht="30">
      <c r="A76" s="43" t="s">
        <v>8</v>
      </c>
      <c r="B76" s="42" t="s">
        <v>244</v>
      </c>
      <c r="C76" s="65">
        <v>2017</v>
      </c>
      <c r="D76" s="61">
        <v>4439.58</v>
      </c>
      <c r="E76" s="62"/>
      <c r="F76" s="62"/>
      <c r="G76" s="71">
        <v>4439.58</v>
      </c>
      <c r="H76" s="61">
        <v>0</v>
      </c>
      <c r="I76" s="61">
        <v>0</v>
      </c>
      <c r="J76" s="61"/>
      <c r="K76" s="35"/>
      <c r="L76" s="35"/>
    </row>
    <row r="77" spans="1:12" ht="30">
      <c r="A77" s="43" t="s">
        <v>233</v>
      </c>
      <c r="B77" s="42" t="s">
        <v>245</v>
      </c>
      <c r="C77" s="65">
        <v>2017</v>
      </c>
      <c r="D77" s="61"/>
      <c r="E77" s="62"/>
      <c r="F77" s="62"/>
      <c r="G77" s="71"/>
      <c r="H77" s="61">
        <v>0</v>
      </c>
      <c r="I77" s="61">
        <v>0</v>
      </c>
      <c r="J77" s="61"/>
      <c r="K77" s="35"/>
      <c r="L77" s="35"/>
    </row>
    <row r="78" spans="1:12" ht="30">
      <c r="A78" s="43" t="s">
        <v>230</v>
      </c>
      <c r="B78" s="42" t="s">
        <v>246</v>
      </c>
      <c r="C78" s="65">
        <v>2017</v>
      </c>
      <c r="D78" s="61"/>
      <c r="E78" s="62"/>
      <c r="F78" s="62"/>
      <c r="G78" s="71">
        <v>0</v>
      </c>
      <c r="H78" s="61">
        <v>0</v>
      </c>
      <c r="I78" s="61">
        <v>0</v>
      </c>
      <c r="J78" s="61"/>
      <c r="K78" s="35"/>
      <c r="L78" s="35"/>
    </row>
    <row r="79" spans="1:12" ht="30">
      <c r="A79" s="43" t="s">
        <v>232</v>
      </c>
      <c r="B79" s="42" t="s">
        <v>247</v>
      </c>
      <c r="C79" s="65">
        <v>2017</v>
      </c>
      <c r="D79" s="61"/>
      <c r="E79" s="62"/>
      <c r="F79" s="62"/>
      <c r="G79" s="71">
        <v>0</v>
      </c>
      <c r="H79" s="61">
        <v>0</v>
      </c>
      <c r="I79" s="61">
        <v>0</v>
      </c>
      <c r="J79" s="61"/>
      <c r="K79" s="35"/>
      <c r="L79" s="35"/>
    </row>
    <row r="80" spans="1:12" ht="30">
      <c r="A80" s="43" t="s">
        <v>235</v>
      </c>
      <c r="B80" s="42" t="s">
        <v>248</v>
      </c>
      <c r="C80" s="65">
        <v>2017</v>
      </c>
      <c r="D80" s="61"/>
      <c r="E80" s="62"/>
      <c r="F80" s="62"/>
      <c r="G80" s="71">
        <v>0</v>
      </c>
      <c r="H80" s="61">
        <v>0</v>
      </c>
      <c r="I80" s="61">
        <v>0</v>
      </c>
      <c r="J80" s="61"/>
      <c r="K80" s="35"/>
      <c r="L80" s="35"/>
    </row>
    <row r="81" spans="1:12" ht="60">
      <c r="A81" s="43" t="s">
        <v>236</v>
      </c>
      <c r="B81" s="42" t="s">
        <v>249</v>
      </c>
      <c r="C81" s="65">
        <v>2017</v>
      </c>
      <c r="D81" s="61"/>
      <c r="E81" s="62"/>
      <c r="F81" s="62"/>
      <c r="G81" s="71">
        <v>0</v>
      </c>
      <c r="H81" s="61">
        <v>0</v>
      </c>
      <c r="I81" s="61">
        <v>0</v>
      </c>
      <c r="J81" s="61"/>
      <c r="K81" s="35"/>
      <c r="L81" s="35"/>
    </row>
    <row r="82" spans="1:12" ht="75">
      <c r="A82" s="43" t="s">
        <v>237</v>
      </c>
      <c r="B82" s="42" t="s">
        <v>250</v>
      </c>
      <c r="C82" s="65">
        <v>2017</v>
      </c>
      <c r="D82" s="61"/>
      <c r="E82" s="62"/>
      <c r="F82" s="62"/>
      <c r="G82" s="71">
        <v>0</v>
      </c>
      <c r="H82" s="61">
        <v>0</v>
      </c>
      <c r="I82" s="61">
        <v>0</v>
      </c>
      <c r="J82" s="61"/>
      <c r="K82" s="35"/>
      <c r="L82" s="35"/>
    </row>
    <row r="83" spans="1:12" ht="75">
      <c r="A83" s="43" t="s">
        <v>238</v>
      </c>
      <c r="B83" s="42" t="s">
        <v>251</v>
      </c>
      <c r="C83" s="65">
        <v>2017</v>
      </c>
      <c r="D83" s="61"/>
      <c r="E83" s="62"/>
      <c r="F83" s="62"/>
      <c r="G83" s="71">
        <v>0</v>
      </c>
      <c r="H83" s="61">
        <v>0</v>
      </c>
      <c r="I83" s="61">
        <v>0</v>
      </c>
      <c r="J83" s="61"/>
      <c r="K83" s="35"/>
      <c r="L83" s="35"/>
    </row>
    <row r="84" spans="1:12" ht="75">
      <c r="A84" s="43" t="s">
        <v>239</v>
      </c>
      <c r="B84" s="42" t="s">
        <v>252</v>
      </c>
      <c r="C84" s="65">
        <v>2017</v>
      </c>
      <c r="D84" s="61"/>
      <c r="E84" s="62"/>
      <c r="F84" s="62"/>
      <c r="G84" s="71">
        <v>0</v>
      </c>
      <c r="H84" s="61">
        <v>0</v>
      </c>
      <c r="I84" s="61">
        <v>0</v>
      </c>
      <c r="J84" s="61"/>
      <c r="K84" s="35"/>
      <c r="L84" s="35"/>
    </row>
    <row r="85" spans="1:12" ht="90">
      <c r="A85" s="43" t="s">
        <v>242</v>
      </c>
      <c r="B85" s="42" t="s">
        <v>253</v>
      </c>
      <c r="C85" s="65">
        <v>2017</v>
      </c>
      <c r="D85" s="61"/>
      <c r="E85" s="62"/>
      <c r="F85" s="62"/>
      <c r="G85" s="71">
        <v>0</v>
      </c>
      <c r="H85" s="61">
        <v>0</v>
      </c>
      <c r="I85" s="61">
        <v>0</v>
      </c>
      <c r="J85" s="61"/>
      <c r="K85" s="35"/>
      <c r="L85" s="35"/>
    </row>
    <row r="86" spans="1:12" ht="30">
      <c r="A86" s="43" t="s">
        <v>241</v>
      </c>
      <c r="B86" s="42" t="s">
        <v>254</v>
      </c>
      <c r="C86" s="65">
        <v>2017</v>
      </c>
      <c r="D86" s="61"/>
      <c r="E86" s="62"/>
      <c r="F86" s="62"/>
      <c r="G86" s="71">
        <v>0</v>
      </c>
      <c r="H86" s="61">
        <v>0</v>
      </c>
      <c r="I86" s="61">
        <v>0</v>
      </c>
      <c r="J86" s="61"/>
      <c r="K86" s="35"/>
      <c r="L86" s="35"/>
    </row>
    <row r="87" spans="1:12" ht="30">
      <c r="A87" s="43" t="s">
        <v>231</v>
      </c>
      <c r="B87" s="42" t="s">
        <v>255</v>
      </c>
      <c r="C87" s="65">
        <v>2017</v>
      </c>
      <c r="D87" s="61"/>
      <c r="E87" s="62"/>
      <c r="F87" s="62"/>
      <c r="G87" s="71">
        <v>0</v>
      </c>
      <c r="H87" s="61">
        <v>0</v>
      </c>
      <c r="I87" s="61">
        <v>0</v>
      </c>
      <c r="J87" s="61"/>
      <c r="K87" s="35"/>
      <c r="L87" s="35"/>
    </row>
    <row r="88" spans="1:12" ht="75">
      <c r="A88" s="24" t="s">
        <v>118</v>
      </c>
      <c r="B88" s="15" t="s">
        <v>119</v>
      </c>
      <c r="C88" s="4">
        <v>2018</v>
      </c>
      <c r="D88" s="109">
        <f>G88+J88</f>
        <v>1826403.87</v>
      </c>
      <c r="E88" s="60">
        <f t="shared" ref="E88:F88" si="7">H88+K88</f>
        <v>1706920</v>
      </c>
      <c r="F88" s="60">
        <f t="shared" si="7"/>
        <v>1706920</v>
      </c>
      <c r="G88" s="70">
        <f t="shared" ref="G88:L88" si="8">SUM(G89:G112)</f>
        <v>1826403.87</v>
      </c>
      <c r="H88" s="60">
        <f t="shared" si="8"/>
        <v>1706920</v>
      </c>
      <c r="I88" s="60">
        <f t="shared" si="8"/>
        <v>1706920</v>
      </c>
      <c r="J88" s="60">
        <f t="shared" si="8"/>
        <v>0</v>
      </c>
      <c r="K88" s="60">
        <f t="shared" si="8"/>
        <v>0</v>
      </c>
      <c r="L88" s="60">
        <f t="shared" si="8"/>
        <v>0</v>
      </c>
    </row>
    <row r="89" spans="1:12">
      <c r="A89" s="43" t="s">
        <v>7</v>
      </c>
      <c r="B89" s="42" t="s">
        <v>256</v>
      </c>
      <c r="C89" s="65">
        <v>2018</v>
      </c>
      <c r="D89" s="62"/>
      <c r="E89" s="62"/>
      <c r="F89" s="62"/>
      <c r="G89" s="72">
        <f>39023.45+12676.55</f>
        <v>51700</v>
      </c>
      <c r="H89" s="72">
        <v>40000</v>
      </c>
      <c r="I89" s="72">
        <v>40000</v>
      </c>
      <c r="J89" s="61"/>
      <c r="K89" s="61"/>
      <c r="L89" s="61"/>
    </row>
    <row r="90" spans="1:12" ht="30">
      <c r="A90" s="43" t="s">
        <v>8</v>
      </c>
      <c r="B90" s="42" t="s">
        <v>257</v>
      </c>
      <c r="C90" s="65">
        <v>2018</v>
      </c>
      <c r="D90" s="62"/>
      <c r="E90" s="62"/>
      <c r="F90" s="62"/>
      <c r="G90" s="72">
        <f>360860.42-12776.55+2.18</f>
        <v>348086.05</v>
      </c>
      <c r="H90" s="72">
        <v>365300</v>
      </c>
      <c r="I90" s="72">
        <v>365300</v>
      </c>
      <c r="J90" s="61"/>
      <c r="K90" s="61"/>
      <c r="L90" s="61"/>
    </row>
    <row r="91" spans="1:12" ht="30">
      <c r="A91" s="43" t="s">
        <v>233</v>
      </c>
      <c r="B91" s="42" t="s">
        <v>258</v>
      </c>
      <c r="C91" s="65">
        <v>2018</v>
      </c>
      <c r="D91" s="62"/>
      <c r="E91" s="62"/>
      <c r="F91" s="62"/>
      <c r="G91" s="72">
        <f>166000-10390</f>
        <v>155610</v>
      </c>
      <c r="H91" s="72">
        <v>166000</v>
      </c>
      <c r="I91" s="72">
        <v>166000</v>
      </c>
      <c r="J91" s="61"/>
      <c r="K91" s="61"/>
      <c r="L91" s="61"/>
    </row>
    <row r="92" spans="1:12" ht="30">
      <c r="A92" s="43" t="s">
        <v>323</v>
      </c>
      <c r="B92" s="42" t="s">
        <v>259</v>
      </c>
      <c r="C92" s="65">
        <v>2018</v>
      </c>
      <c r="D92" s="62"/>
      <c r="E92" s="62"/>
      <c r="F92" s="62"/>
      <c r="G92" s="72">
        <f>62500+13345+111655</f>
        <v>187500</v>
      </c>
      <c r="H92" s="72">
        <v>62500</v>
      </c>
      <c r="I92" s="72">
        <v>62500</v>
      </c>
      <c r="J92" s="61"/>
      <c r="K92" s="61"/>
      <c r="L92" s="61"/>
    </row>
    <row r="93" spans="1:12" ht="60">
      <c r="A93" s="43" t="s">
        <v>234</v>
      </c>
      <c r="B93" s="42" t="s">
        <v>260</v>
      </c>
      <c r="C93" s="65">
        <v>2018</v>
      </c>
      <c r="D93" s="62"/>
      <c r="E93" s="62"/>
      <c r="F93" s="62"/>
      <c r="G93" s="72">
        <v>12000</v>
      </c>
      <c r="H93" s="72">
        <v>12000</v>
      </c>
      <c r="I93" s="72">
        <v>12000</v>
      </c>
      <c r="J93" s="61"/>
      <c r="K93" s="61"/>
      <c r="L93" s="61"/>
    </row>
    <row r="94" spans="1:12" ht="30">
      <c r="A94" s="43" t="s">
        <v>230</v>
      </c>
      <c r="B94" s="42" t="s">
        <v>261</v>
      </c>
      <c r="C94" s="65">
        <v>2018</v>
      </c>
      <c r="D94" s="62"/>
      <c r="E94" s="62"/>
      <c r="F94" s="62"/>
      <c r="G94" s="72">
        <v>0</v>
      </c>
      <c r="H94" s="72">
        <v>0</v>
      </c>
      <c r="I94" s="72">
        <v>0</v>
      </c>
      <c r="J94" s="61"/>
      <c r="K94" s="61"/>
      <c r="L94" s="61"/>
    </row>
    <row r="95" spans="1:12" ht="30">
      <c r="A95" s="43" t="s">
        <v>232</v>
      </c>
      <c r="B95" s="42" t="s">
        <v>262</v>
      </c>
      <c r="C95" s="65">
        <v>2018</v>
      </c>
      <c r="D95" s="62"/>
      <c r="E95" s="62"/>
      <c r="F95" s="62"/>
      <c r="G95" s="72"/>
      <c r="H95" s="72"/>
      <c r="I95" s="72"/>
      <c r="J95" s="61"/>
      <c r="K95" s="61"/>
      <c r="L95" s="61"/>
    </row>
    <row r="96" spans="1:12" ht="30">
      <c r="A96" s="43" t="s">
        <v>235</v>
      </c>
      <c r="B96" s="42" t="s">
        <v>263</v>
      </c>
      <c r="C96" s="65">
        <v>2018</v>
      </c>
      <c r="D96" s="62"/>
      <c r="E96" s="62"/>
      <c r="F96" s="62"/>
      <c r="G96" s="72"/>
      <c r="H96" s="72"/>
      <c r="I96" s="72"/>
      <c r="J96" s="61"/>
      <c r="K96" s="61"/>
      <c r="L96" s="61"/>
    </row>
    <row r="97" spans="1:12" ht="60">
      <c r="A97" s="43" t="s">
        <v>236</v>
      </c>
      <c r="B97" s="42" t="s">
        <v>264</v>
      </c>
      <c r="C97" s="65">
        <v>2018</v>
      </c>
      <c r="D97" s="61"/>
      <c r="E97" s="62"/>
      <c r="F97" s="62"/>
      <c r="G97" s="72"/>
      <c r="H97" s="72"/>
      <c r="I97" s="72"/>
      <c r="J97" s="61"/>
      <c r="K97" s="61"/>
      <c r="L97" s="61"/>
    </row>
    <row r="98" spans="1:12" ht="75">
      <c r="A98" s="43" t="s">
        <v>237</v>
      </c>
      <c r="B98" s="42" t="s">
        <v>265</v>
      </c>
      <c r="C98" s="65">
        <v>2018</v>
      </c>
      <c r="D98" s="62"/>
      <c r="E98" s="62"/>
      <c r="F98" s="62"/>
      <c r="G98" s="72">
        <v>60000</v>
      </c>
      <c r="H98" s="72">
        <v>60000</v>
      </c>
      <c r="I98" s="72">
        <v>60000</v>
      </c>
      <c r="J98" s="61"/>
      <c r="K98" s="61"/>
      <c r="L98" s="61"/>
    </row>
    <row r="99" spans="1:12" ht="30">
      <c r="A99" s="43" t="s">
        <v>321</v>
      </c>
      <c r="B99" s="42" t="s">
        <v>266</v>
      </c>
      <c r="C99" s="65">
        <v>2018</v>
      </c>
      <c r="D99" s="62"/>
      <c r="E99" s="62"/>
      <c r="F99" s="62"/>
      <c r="G99" s="72">
        <f>233600-2.18</f>
        <v>233597.82</v>
      </c>
      <c r="H99" s="72">
        <v>233600</v>
      </c>
      <c r="I99" s="72">
        <v>233600</v>
      </c>
      <c r="J99" s="61"/>
      <c r="K99" s="61"/>
      <c r="L99" s="61"/>
    </row>
    <row r="100" spans="1:12" ht="30">
      <c r="A100" s="43" t="s">
        <v>353</v>
      </c>
      <c r="B100" s="42" t="s">
        <v>267</v>
      </c>
      <c r="C100" s="65">
        <v>2018</v>
      </c>
      <c r="D100" s="62"/>
      <c r="E100" s="62"/>
      <c r="F100" s="62"/>
      <c r="G100" s="72">
        <v>0</v>
      </c>
      <c r="H100" s="72">
        <v>0</v>
      </c>
      <c r="I100" s="72">
        <v>0</v>
      </c>
      <c r="J100" s="61"/>
      <c r="K100" s="61"/>
      <c r="L100" s="61"/>
    </row>
    <row r="101" spans="1:12">
      <c r="A101" s="43" t="s">
        <v>379</v>
      </c>
      <c r="B101" s="42" t="s">
        <v>268</v>
      </c>
      <c r="C101" s="65">
        <v>2018</v>
      </c>
      <c r="D101" s="62"/>
      <c r="E101" s="62"/>
      <c r="F101" s="62"/>
      <c r="G101" s="72">
        <v>30000</v>
      </c>
      <c r="H101" s="72">
        <v>0</v>
      </c>
      <c r="I101" s="72">
        <v>0</v>
      </c>
      <c r="J101" s="61"/>
      <c r="K101" s="61"/>
      <c r="L101" s="61"/>
    </row>
    <row r="102" spans="1:12" ht="30">
      <c r="A102" s="43" t="s">
        <v>240</v>
      </c>
      <c r="B102" s="42" t="s">
        <v>269</v>
      </c>
      <c r="C102" s="65">
        <v>2018</v>
      </c>
      <c r="D102" s="62"/>
      <c r="E102" s="62"/>
      <c r="F102" s="62"/>
      <c r="G102" s="72"/>
      <c r="H102" s="72"/>
      <c r="I102" s="72"/>
      <c r="J102" s="61"/>
      <c r="K102" s="61"/>
      <c r="L102" s="61"/>
    </row>
    <row r="103" spans="1:12" ht="30">
      <c r="A103" s="43" t="s">
        <v>290</v>
      </c>
      <c r="B103" s="42" t="s">
        <v>270</v>
      </c>
      <c r="C103" s="65">
        <v>2018</v>
      </c>
      <c r="D103" s="62"/>
      <c r="E103" s="62"/>
      <c r="F103" s="62"/>
      <c r="G103" s="72">
        <f>311493.92-30000</f>
        <v>281493.92</v>
      </c>
      <c r="H103" s="72">
        <v>311493.92</v>
      </c>
      <c r="I103" s="72">
        <v>311493.92</v>
      </c>
      <c r="J103" s="61"/>
      <c r="K103" s="61"/>
      <c r="L103" s="61"/>
    </row>
    <row r="104" spans="1:12" ht="30">
      <c r="A104" s="43" t="s">
        <v>322</v>
      </c>
      <c r="B104" s="42" t="s">
        <v>271</v>
      </c>
      <c r="C104" s="65">
        <v>2018</v>
      </c>
      <c r="D104" s="62"/>
      <c r="E104" s="62"/>
      <c r="F104" s="62"/>
      <c r="G104" s="73">
        <v>150000</v>
      </c>
      <c r="H104" s="73">
        <v>150000</v>
      </c>
      <c r="I104" s="73">
        <v>150000</v>
      </c>
      <c r="J104" s="61"/>
      <c r="K104" s="61"/>
      <c r="L104" s="61"/>
    </row>
    <row r="105" spans="1:12" ht="45">
      <c r="A105" s="67" t="s">
        <v>324</v>
      </c>
      <c r="B105" s="66" t="s">
        <v>285</v>
      </c>
      <c r="C105" s="65">
        <v>2018</v>
      </c>
      <c r="D105" s="62"/>
      <c r="E105" s="62"/>
      <c r="F105" s="62"/>
      <c r="G105" s="72">
        <f>16629.06-4000-6537.35-6091.71</f>
        <v>0</v>
      </c>
      <c r="H105" s="73">
        <v>0</v>
      </c>
      <c r="I105" s="73">
        <v>0</v>
      </c>
      <c r="J105" s="61"/>
      <c r="K105" s="61"/>
      <c r="L105" s="61"/>
    </row>
    <row r="106" spans="1:12" ht="30">
      <c r="A106" s="67" t="s">
        <v>281</v>
      </c>
      <c r="B106" s="66" t="s">
        <v>286</v>
      </c>
      <c r="C106" s="65">
        <v>2018</v>
      </c>
      <c r="D106" s="62"/>
      <c r="E106" s="62"/>
      <c r="F106" s="62"/>
      <c r="G106" s="73">
        <v>10000</v>
      </c>
      <c r="H106" s="73">
        <v>10000</v>
      </c>
      <c r="I106" s="73">
        <v>10000</v>
      </c>
      <c r="J106" s="61"/>
      <c r="K106" s="61"/>
      <c r="L106" s="61"/>
    </row>
    <row r="107" spans="1:12" ht="60">
      <c r="A107" s="67" t="s">
        <v>325</v>
      </c>
      <c r="B107" s="66" t="s">
        <v>287</v>
      </c>
      <c r="C107" s="65">
        <v>2018</v>
      </c>
      <c r="D107" s="62"/>
      <c r="E107" s="62"/>
      <c r="F107" s="62"/>
      <c r="G107" s="73">
        <v>0</v>
      </c>
      <c r="H107" s="73">
        <v>0</v>
      </c>
      <c r="I107" s="73">
        <v>0</v>
      </c>
      <c r="J107" s="61"/>
      <c r="K107" s="61"/>
      <c r="L107" s="61"/>
    </row>
    <row r="108" spans="1:12" ht="30">
      <c r="A108" s="67" t="s">
        <v>326</v>
      </c>
      <c r="B108" s="66" t="s">
        <v>288</v>
      </c>
      <c r="C108" s="65">
        <v>2018</v>
      </c>
      <c r="D108" s="62"/>
      <c r="E108" s="62"/>
      <c r="F108" s="62"/>
      <c r="G108" s="73">
        <f>80000+10390</f>
        <v>90390</v>
      </c>
      <c r="H108" s="73">
        <v>80000</v>
      </c>
      <c r="I108" s="73">
        <v>80000</v>
      </c>
      <c r="J108" s="61"/>
      <c r="K108" s="61"/>
      <c r="L108" s="61"/>
    </row>
    <row r="109" spans="1:12" ht="30">
      <c r="A109" s="67" t="s">
        <v>280</v>
      </c>
      <c r="B109" s="66" t="s">
        <v>289</v>
      </c>
      <c r="C109" s="65">
        <v>2018</v>
      </c>
      <c r="D109" s="62"/>
      <c r="E109" s="62"/>
      <c r="F109" s="62"/>
      <c r="G109" s="73">
        <v>50000</v>
      </c>
      <c r="H109" s="73">
        <v>50000</v>
      </c>
      <c r="I109" s="73">
        <v>50000</v>
      </c>
      <c r="J109" s="61"/>
      <c r="K109" s="61"/>
      <c r="L109" s="61"/>
    </row>
    <row r="110" spans="1:12" ht="75">
      <c r="A110" s="67" t="s">
        <v>327</v>
      </c>
      <c r="B110" s="66" t="s">
        <v>292</v>
      </c>
      <c r="C110" s="65">
        <v>2018</v>
      </c>
      <c r="D110" s="62"/>
      <c r="E110" s="62"/>
      <c r="F110" s="62"/>
      <c r="G110" s="73">
        <v>134074</v>
      </c>
      <c r="H110" s="73">
        <v>134074</v>
      </c>
      <c r="I110" s="73">
        <v>134074</v>
      </c>
      <c r="J110" s="61"/>
      <c r="K110" s="61"/>
      <c r="L110" s="61"/>
    </row>
    <row r="111" spans="1:12" ht="30">
      <c r="A111" s="67" t="s">
        <v>354</v>
      </c>
      <c r="B111" s="66" t="s">
        <v>293</v>
      </c>
      <c r="C111" s="65">
        <v>2018</v>
      </c>
      <c r="D111" s="62"/>
      <c r="E111" s="62"/>
      <c r="F111" s="62"/>
      <c r="G111" s="72">
        <v>23952.080000000002</v>
      </c>
      <c r="H111" s="73">
        <v>23952.080000000002</v>
      </c>
      <c r="I111" s="73">
        <v>23952.080000000002</v>
      </c>
      <c r="J111" s="61"/>
      <c r="K111" s="61"/>
      <c r="L111" s="61"/>
    </row>
    <row r="112" spans="1:12" ht="45">
      <c r="A112" s="67" t="s">
        <v>291</v>
      </c>
      <c r="B112" s="66" t="s">
        <v>294</v>
      </c>
      <c r="C112" s="65">
        <v>2018</v>
      </c>
      <c r="D112" s="62"/>
      <c r="E112" s="62"/>
      <c r="F112" s="62"/>
      <c r="G112" s="73">
        <v>8000</v>
      </c>
      <c r="H112" s="73">
        <v>8000</v>
      </c>
      <c r="I112" s="73">
        <v>8000</v>
      </c>
      <c r="J112" s="61"/>
      <c r="K112" s="61"/>
      <c r="L112" s="61"/>
    </row>
  </sheetData>
  <autoFilter ref="A65:L112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08">
    <mergeCell ref="J58:K58"/>
    <mergeCell ref="J59:K59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8:F48"/>
    <mergeCell ref="E49:F49"/>
    <mergeCell ref="E50:F50"/>
    <mergeCell ref="J29:K29"/>
    <mergeCell ref="J30:K30"/>
    <mergeCell ref="J31:K31"/>
    <mergeCell ref="J32:K32"/>
    <mergeCell ref="J33:K33"/>
    <mergeCell ref="J49:K49"/>
    <mergeCell ref="J50:K50"/>
    <mergeCell ref="J39:K39"/>
    <mergeCell ref="J41:K41"/>
    <mergeCell ref="E39:F39"/>
    <mergeCell ref="E41:F41"/>
    <mergeCell ref="E43:F43"/>
    <mergeCell ref="E44:F44"/>
    <mergeCell ref="E36:F36"/>
    <mergeCell ref="J46:K46"/>
    <mergeCell ref="E46:F46"/>
    <mergeCell ref="E37:F37"/>
    <mergeCell ref="J37:K37"/>
    <mergeCell ref="J48:K48"/>
    <mergeCell ref="A68:A71"/>
    <mergeCell ref="B68:B71"/>
    <mergeCell ref="C68:C71"/>
    <mergeCell ref="D68:L68"/>
    <mergeCell ref="D69:F70"/>
    <mergeCell ref="G69:L69"/>
    <mergeCell ref="G70:I70"/>
    <mergeCell ref="J70:L70"/>
    <mergeCell ref="J51:K51"/>
    <mergeCell ref="J52:K52"/>
    <mergeCell ref="J53:K53"/>
    <mergeCell ref="J54:K54"/>
    <mergeCell ref="J55:K55"/>
    <mergeCell ref="E51:F51"/>
    <mergeCell ref="E52:F52"/>
    <mergeCell ref="A65:L65"/>
    <mergeCell ref="A66:L66"/>
    <mergeCell ref="E53:F53"/>
    <mergeCell ref="E54:F54"/>
    <mergeCell ref="E55:F55"/>
    <mergeCell ref="J60:K60"/>
    <mergeCell ref="E60:F60"/>
    <mergeCell ref="J56:K56"/>
    <mergeCell ref="J57:K57"/>
    <mergeCell ref="J7:K7"/>
    <mergeCell ref="J8:K8"/>
    <mergeCell ref="J9:K9"/>
    <mergeCell ref="J10:K10"/>
    <mergeCell ref="J11:K11"/>
    <mergeCell ref="E19:F19"/>
    <mergeCell ref="E20:F20"/>
    <mergeCell ref="E26:F26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J15:K15"/>
    <mergeCell ref="J16:K16"/>
    <mergeCell ref="J44:K44"/>
    <mergeCell ref="J43:K43"/>
    <mergeCell ref="J20:K20"/>
    <mergeCell ref="J26:K26"/>
    <mergeCell ref="J27:K27"/>
    <mergeCell ref="J36:K36"/>
    <mergeCell ref="J34:K34"/>
    <mergeCell ref="J35:K35"/>
    <mergeCell ref="E31:F31"/>
    <mergeCell ref="E32:F32"/>
    <mergeCell ref="E33:F33"/>
    <mergeCell ref="E34:F34"/>
    <mergeCell ref="E35:F35"/>
    <mergeCell ref="E27:F27"/>
    <mergeCell ref="J18:K18"/>
    <mergeCell ref="J19:K19"/>
    <mergeCell ref="E29:F29"/>
    <mergeCell ref="E30:F30"/>
    <mergeCell ref="E22:F22"/>
    <mergeCell ref="J22:K22"/>
  </mergeCells>
  <pageMargins left="0.25" right="0.25" top="0.75" bottom="0.75" header="0.3" footer="0.3"/>
  <pageSetup paperSize="9" scale="80" fitToHeight="0" orientation="landscape" horizontalDpi="180" verticalDpi="180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52"/>
  <sheetViews>
    <sheetView topLeftCell="A61" workbookViewId="0">
      <selection activeCell="N21" sqref="N21"/>
    </sheetView>
  </sheetViews>
  <sheetFormatPr defaultColWidth="8.85546875" defaultRowHeight="1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>
      <c r="A1" s="16"/>
      <c r="B1" s="17"/>
      <c r="C1" s="5"/>
      <c r="D1" s="5"/>
      <c r="E1" s="18"/>
      <c r="F1" s="18"/>
      <c r="G1" s="18"/>
      <c r="H1" s="18"/>
      <c r="I1" s="18"/>
      <c r="J1" s="19"/>
    </row>
    <row r="2" spans="1:12" ht="15.75" customHeight="1">
      <c r="A2" s="274" t="s">
        <v>120</v>
      </c>
      <c r="B2" s="274"/>
      <c r="C2" s="274"/>
      <c r="D2" s="274"/>
      <c r="E2" s="274"/>
      <c r="F2" s="274"/>
      <c r="G2" s="274"/>
      <c r="H2" s="274"/>
      <c r="I2" s="274"/>
      <c r="J2" s="274"/>
      <c r="K2" s="20"/>
      <c r="L2" s="20"/>
    </row>
    <row r="3" spans="1:12" ht="33" customHeight="1" thickBot="1">
      <c r="A3" s="308" t="s">
        <v>121</v>
      </c>
      <c r="B3" s="308"/>
      <c r="C3" s="309" t="s">
        <v>396</v>
      </c>
      <c r="D3" s="310"/>
      <c r="E3" s="175"/>
      <c r="F3" s="175"/>
      <c r="G3" s="175"/>
      <c r="H3" s="175"/>
      <c r="I3" s="175"/>
      <c r="J3" s="175"/>
      <c r="K3" s="21"/>
      <c r="L3" s="21"/>
    </row>
    <row r="4" spans="1:12" ht="15.75" thickTop="1"/>
    <row r="5" spans="1:12" ht="16.5" thickBot="1">
      <c r="D5" s="176" t="s">
        <v>122</v>
      </c>
      <c r="E5" s="311" t="s">
        <v>395</v>
      </c>
      <c r="F5" s="311"/>
      <c r="G5" s="311"/>
      <c r="I5" s="22">
        <v>2018</v>
      </c>
      <c r="J5" s="174" t="s">
        <v>123</v>
      </c>
    </row>
    <row r="6" spans="1:12" ht="7.5" customHeight="1" thickTop="1"/>
    <row r="7" spans="1:12" ht="15" customHeight="1">
      <c r="A7" s="296" t="s">
        <v>1</v>
      </c>
      <c r="B7" s="294"/>
      <c r="C7" s="295"/>
      <c r="D7" s="296" t="s">
        <v>126</v>
      </c>
      <c r="E7" s="295"/>
      <c r="F7" s="296" t="s">
        <v>125</v>
      </c>
      <c r="G7" s="294"/>
      <c r="H7" s="295"/>
      <c r="I7" s="296" t="s">
        <v>124</v>
      </c>
      <c r="J7" s="295"/>
    </row>
    <row r="8" spans="1:12" ht="15" customHeight="1">
      <c r="A8" s="296">
        <v>1</v>
      </c>
      <c r="B8" s="294"/>
      <c r="C8" s="295"/>
      <c r="D8" s="296">
        <v>2</v>
      </c>
      <c r="E8" s="295"/>
      <c r="F8" s="296">
        <v>3</v>
      </c>
      <c r="G8" s="294"/>
      <c r="H8" s="295"/>
      <c r="I8" s="296">
        <v>4</v>
      </c>
      <c r="J8" s="295"/>
    </row>
    <row r="9" spans="1:12" ht="42.75" customHeight="1">
      <c r="A9" s="285" t="s">
        <v>127</v>
      </c>
      <c r="B9" s="286"/>
      <c r="C9" s="287"/>
      <c r="D9" s="296"/>
      <c r="E9" s="295"/>
      <c r="F9" s="296"/>
      <c r="G9" s="294"/>
      <c r="H9" s="295"/>
      <c r="I9" s="296"/>
      <c r="J9" s="295"/>
    </row>
    <row r="10" spans="1:12" ht="12" customHeight="1">
      <c r="A10" s="285"/>
      <c r="B10" s="286"/>
      <c r="C10" s="287"/>
      <c r="D10" s="291"/>
      <c r="E10" s="292"/>
      <c r="F10" s="300"/>
      <c r="G10" s="294"/>
      <c r="H10" s="295"/>
      <c r="I10" s="285"/>
      <c r="J10" s="287"/>
    </row>
    <row r="11" spans="1:12" ht="51" customHeight="1">
      <c r="A11" s="285"/>
      <c r="B11" s="303"/>
      <c r="C11" s="302"/>
      <c r="D11" s="291" t="s">
        <v>399</v>
      </c>
      <c r="E11" s="292"/>
      <c r="F11" s="300"/>
      <c r="G11" s="294"/>
      <c r="H11" s="295"/>
      <c r="I11" s="285" t="s">
        <v>400</v>
      </c>
      <c r="J11" s="287"/>
    </row>
    <row r="12" spans="1:12">
      <c r="A12" s="285" t="s">
        <v>2</v>
      </c>
      <c r="B12" s="286"/>
      <c r="C12" s="287"/>
      <c r="D12" s="296"/>
      <c r="E12" s="295"/>
      <c r="F12" s="296"/>
      <c r="G12" s="294"/>
      <c r="H12" s="295"/>
      <c r="I12" s="296"/>
      <c r="J12" s="295"/>
    </row>
    <row r="13" spans="1:12" ht="1.5" customHeight="1">
      <c r="A13" s="285"/>
      <c r="B13" s="286"/>
      <c r="C13" s="287"/>
      <c r="D13" s="291"/>
      <c r="E13" s="292"/>
      <c r="F13" s="300"/>
      <c r="G13" s="304"/>
      <c r="H13" s="305"/>
      <c r="I13" s="306"/>
      <c r="J13" s="307"/>
    </row>
    <row r="14" spans="1:12" ht="50.25" customHeight="1">
      <c r="A14" s="285"/>
      <c r="B14" s="286"/>
      <c r="C14" s="287"/>
      <c r="D14" s="291" t="s">
        <v>399</v>
      </c>
      <c r="E14" s="292"/>
      <c r="F14" s="300"/>
      <c r="G14" s="294"/>
      <c r="H14" s="295"/>
      <c r="I14" s="285" t="s">
        <v>400</v>
      </c>
      <c r="J14" s="287"/>
    </row>
    <row r="15" spans="1:12" ht="19.5" customHeight="1">
      <c r="A15" s="285"/>
      <c r="B15" s="303"/>
      <c r="C15" s="302"/>
      <c r="D15" s="291"/>
      <c r="E15" s="258"/>
      <c r="F15" s="300"/>
      <c r="G15" s="301"/>
      <c r="H15" s="258"/>
      <c r="I15" s="285"/>
      <c r="J15" s="287"/>
    </row>
    <row r="16" spans="1:12" ht="14.25" customHeight="1">
      <c r="A16" s="285"/>
      <c r="B16" s="286"/>
      <c r="C16" s="287"/>
      <c r="D16" s="291"/>
      <c r="E16" s="292"/>
      <c r="F16" s="300"/>
      <c r="G16" s="304"/>
      <c r="H16" s="305"/>
      <c r="I16" s="285"/>
      <c r="J16" s="287"/>
    </row>
    <row r="17" spans="1:10">
      <c r="A17" s="285"/>
      <c r="B17" s="286"/>
      <c r="C17" s="287"/>
      <c r="D17" s="291"/>
      <c r="E17" s="292"/>
      <c r="F17" s="300"/>
      <c r="G17" s="304"/>
      <c r="H17" s="305"/>
      <c r="I17" s="296"/>
      <c r="J17" s="295"/>
    </row>
    <row r="18" spans="1:10">
      <c r="A18" s="285" t="s">
        <v>128</v>
      </c>
      <c r="B18" s="286"/>
      <c r="C18" s="287"/>
      <c r="D18" s="296"/>
      <c r="E18" s="295"/>
      <c r="F18" s="300">
        <f>F20+F21</f>
        <v>1505062.34</v>
      </c>
      <c r="G18" s="294"/>
      <c r="H18" s="295"/>
      <c r="I18" s="296"/>
      <c r="J18" s="295"/>
    </row>
    <row r="19" spans="1:10">
      <c r="A19" s="285" t="s">
        <v>2</v>
      </c>
      <c r="B19" s="286"/>
      <c r="C19" s="287"/>
      <c r="D19" s="296"/>
      <c r="E19" s="295"/>
      <c r="F19" s="296"/>
      <c r="G19" s="294"/>
      <c r="H19" s="295"/>
      <c r="I19" s="296"/>
      <c r="J19" s="295"/>
    </row>
    <row r="20" spans="1:10" ht="64.5" customHeight="1">
      <c r="A20" s="285" t="s">
        <v>351</v>
      </c>
      <c r="B20" s="303"/>
      <c r="C20" s="302"/>
      <c r="D20" s="291" t="s">
        <v>402</v>
      </c>
      <c r="E20" s="258"/>
      <c r="F20" s="300">
        <v>1155961.8600000001</v>
      </c>
      <c r="G20" s="301"/>
      <c r="H20" s="258"/>
      <c r="I20" s="285" t="s">
        <v>400</v>
      </c>
      <c r="J20" s="287"/>
    </row>
    <row r="21" spans="1:10" ht="61.5" customHeight="1">
      <c r="A21" s="285" t="s">
        <v>401</v>
      </c>
      <c r="B21" s="286"/>
      <c r="C21" s="287"/>
      <c r="D21" s="291" t="s">
        <v>367</v>
      </c>
      <c r="E21" s="292"/>
      <c r="F21" s="300">
        <v>349100.48</v>
      </c>
      <c r="G21" s="304"/>
      <c r="H21" s="305"/>
      <c r="I21" s="285" t="s">
        <v>400</v>
      </c>
      <c r="J21" s="287"/>
    </row>
    <row r="22" spans="1:10" ht="2.25" customHeight="1">
      <c r="A22" s="285"/>
      <c r="B22" s="286"/>
      <c r="C22" s="287"/>
      <c r="D22" s="291"/>
      <c r="E22" s="258"/>
      <c r="F22" s="300"/>
      <c r="G22" s="301"/>
      <c r="H22" s="258"/>
      <c r="I22" s="285"/>
      <c r="J22" s="302"/>
    </row>
    <row r="23" spans="1:10" ht="48" customHeight="1">
      <c r="A23" s="168"/>
      <c r="B23" s="171"/>
      <c r="C23" s="169"/>
      <c r="D23" s="170"/>
      <c r="E23" s="162"/>
      <c r="F23" s="172"/>
      <c r="G23" s="173"/>
      <c r="H23" s="162"/>
      <c r="I23" s="168"/>
      <c r="J23" s="169"/>
    </row>
    <row r="24" spans="1:10" ht="33.75" customHeight="1">
      <c r="A24" s="285" t="s">
        <v>129</v>
      </c>
      <c r="B24" s="286"/>
      <c r="C24" s="287"/>
      <c r="D24" s="296"/>
      <c r="E24" s="295"/>
      <c r="F24" s="296"/>
      <c r="G24" s="294"/>
      <c r="H24" s="295"/>
      <c r="I24" s="296"/>
      <c r="J24" s="295"/>
    </row>
    <row r="25" spans="1:10">
      <c r="A25" s="285" t="s">
        <v>2</v>
      </c>
      <c r="B25" s="286"/>
      <c r="C25" s="287"/>
      <c r="D25" s="296"/>
      <c r="E25" s="295"/>
      <c r="F25" s="296"/>
      <c r="G25" s="294"/>
      <c r="H25" s="295"/>
      <c r="I25" s="296"/>
      <c r="J25" s="295"/>
    </row>
    <row r="26" spans="1:10">
      <c r="A26" s="285"/>
      <c r="B26" s="286"/>
      <c r="C26" s="287"/>
      <c r="D26" s="296"/>
      <c r="E26" s="295"/>
      <c r="F26" s="296"/>
      <c r="G26" s="294"/>
      <c r="H26" s="295"/>
      <c r="I26" s="296"/>
      <c r="J26" s="295"/>
    </row>
    <row r="27" spans="1:10" ht="32.25" customHeight="1">
      <c r="A27" s="285" t="s">
        <v>130</v>
      </c>
      <c r="B27" s="286"/>
      <c r="C27" s="287"/>
      <c r="D27" s="296"/>
      <c r="E27" s="295"/>
      <c r="F27" s="296"/>
      <c r="G27" s="294"/>
      <c r="H27" s="295"/>
      <c r="I27" s="296"/>
      <c r="J27" s="295"/>
    </row>
    <row r="28" spans="1:10">
      <c r="A28" s="159"/>
      <c r="B28" s="159"/>
      <c r="C28" s="159"/>
      <c r="D28" s="159"/>
      <c r="E28" s="159"/>
      <c r="F28" s="159"/>
      <c r="G28" s="159"/>
      <c r="H28" s="159"/>
      <c r="I28" s="159"/>
      <c r="J28" s="159"/>
    </row>
    <row r="29" spans="1:10" ht="15.75">
      <c r="A29" s="274" t="s">
        <v>131</v>
      </c>
      <c r="B29" s="274"/>
      <c r="C29" s="274"/>
      <c r="D29" s="274"/>
      <c r="E29" s="274"/>
      <c r="F29" s="274"/>
      <c r="G29" s="274"/>
      <c r="H29" s="274"/>
      <c r="I29" s="274"/>
      <c r="J29" s="274"/>
    </row>
    <row r="30" spans="1:10" ht="45">
      <c r="A30" s="165" t="s">
        <v>132</v>
      </c>
      <c r="B30" s="165" t="s">
        <v>133</v>
      </c>
      <c r="C30" s="165" t="s">
        <v>139</v>
      </c>
      <c r="D30" s="165" t="s">
        <v>134</v>
      </c>
      <c r="E30" s="165" t="s">
        <v>135</v>
      </c>
      <c r="F30" s="165" t="s">
        <v>136</v>
      </c>
      <c r="G30" s="165" t="s">
        <v>136</v>
      </c>
      <c r="H30" s="165" t="s">
        <v>136</v>
      </c>
      <c r="I30" s="165" t="s">
        <v>137</v>
      </c>
      <c r="J30" s="165" t="s">
        <v>138</v>
      </c>
    </row>
    <row r="31" spans="1:10">
      <c r="A31" s="165">
        <v>1</v>
      </c>
      <c r="B31" s="165">
        <v>2</v>
      </c>
      <c r="C31" s="165">
        <v>3</v>
      </c>
      <c r="D31" s="165">
        <v>4</v>
      </c>
      <c r="E31" s="165">
        <v>5</v>
      </c>
      <c r="F31" s="165">
        <v>6</v>
      </c>
      <c r="G31" s="165">
        <v>7</v>
      </c>
      <c r="H31" s="165">
        <v>8</v>
      </c>
      <c r="I31" s="165">
        <v>9</v>
      </c>
      <c r="J31" s="165">
        <v>10</v>
      </c>
    </row>
    <row r="32" spans="1:10">
      <c r="A32" s="165"/>
      <c r="B32" s="165"/>
      <c r="C32" s="165"/>
      <c r="D32" s="165"/>
      <c r="E32" s="165"/>
      <c r="F32" s="165"/>
      <c r="G32" s="165"/>
      <c r="H32" s="165"/>
      <c r="I32" s="165"/>
      <c r="J32" s="165"/>
    </row>
    <row r="33" spans="1:10">
      <c r="A33" s="165"/>
      <c r="B33" s="165"/>
      <c r="C33" s="165"/>
      <c r="D33" s="165"/>
      <c r="E33" s="165"/>
      <c r="F33" s="165"/>
      <c r="G33" s="165"/>
      <c r="H33" s="165"/>
      <c r="I33" s="165"/>
      <c r="J33" s="165"/>
    </row>
    <row r="34" spans="1:10">
      <c r="A34" s="165"/>
      <c r="B34" s="165"/>
      <c r="C34" s="165"/>
      <c r="D34" s="165"/>
      <c r="E34" s="165"/>
      <c r="F34" s="165"/>
      <c r="G34" s="165"/>
      <c r="H34" s="165"/>
      <c r="I34" s="165"/>
      <c r="J34" s="165"/>
    </row>
    <row r="35" spans="1:10">
      <c r="A35" s="165"/>
      <c r="B35" s="165"/>
      <c r="C35" s="165"/>
      <c r="D35" s="165"/>
      <c r="E35" s="165"/>
      <c r="F35" s="165"/>
      <c r="G35" s="165"/>
      <c r="H35" s="165"/>
      <c r="I35" s="165"/>
      <c r="J35" s="165"/>
    </row>
    <row r="36" spans="1:10">
      <c r="A36" s="165"/>
      <c r="B36" s="165"/>
      <c r="C36" s="165"/>
      <c r="D36" s="165"/>
      <c r="E36" s="165"/>
      <c r="F36" s="165"/>
      <c r="G36" s="165"/>
      <c r="H36" s="165"/>
      <c r="I36" s="165"/>
      <c r="J36" s="165"/>
    </row>
    <row r="37" spans="1:10">
      <c r="A37" s="159"/>
      <c r="B37" s="159"/>
      <c r="C37" s="159"/>
      <c r="D37" s="159"/>
      <c r="E37" s="159"/>
      <c r="F37" s="159"/>
      <c r="G37" s="159"/>
      <c r="H37" s="159"/>
      <c r="I37" s="159"/>
      <c r="J37" s="159"/>
    </row>
    <row r="38" spans="1:10" ht="15.75">
      <c r="A38" s="274" t="s">
        <v>140</v>
      </c>
      <c r="B38" s="274"/>
      <c r="C38" s="274"/>
      <c r="D38" s="274"/>
      <c r="E38" s="274"/>
      <c r="F38" s="274"/>
      <c r="G38" s="274"/>
      <c r="H38" s="274"/>
      <c r="I38" s="274"/>
      <c r="J38" s="274"/>
    </row>
    <row r="39" spans="1:10" ht="45">
      <c r="A39" s="165" t="s">
        <v>132</v>
      </c>
      <c r="B39" s="165" t="s">
        <v>133</v>
      </c>
      <c r="C39" s="165" t="s">
        <v>139</v>
      </c>
      <c r="D39" s="165" t="s">
        <v>134</v>
      </c>
      <c r="E39" s="165" t="s">
        <v>135</v>
      </c>
      <c r="F39" s="165" t="s">
        <v>136</v>
      </c>
      <c r="G39" s="165" t="s">
        <v>136</v>
      </c>
      <c r="H39" s="165" t="s">
        <v>136</v>
      </c>
      <c r="I39" s="165" t="s">
        <v>137</v>
      </c>
      <c r="J39" s="165" t="s">
        <v>138</v>
      </c>
    </row>
    <row r="40" spans="1:10">
      <c r="A40" s="165">
        <v>1</v>
      </c>
      <c r="B40" s="165">
        <v>2</v>
      </c>
      <c r="C40" s="165">
        <v>3</v>
      </c>
      <c r="D40" s="165">
        <v>4</v>
      </c>
      <c r="E40" s="165">
        <v>5</v>
      </c>
      <c r="F40" s="165">
        <v>6</v>
      </c>
      <c r="G40" s="165">
        <v>7</v>
      </c>
      <c r="H40" s="165">
        <v>8</v>
      </c>
      <c r="I40" s="165">
        <v>9</v>
      </c>
      <c r="J40" s="165">
        <v>10</v>
      </c>
    </row>
    <row r="41" spans="1:10">
      <c r="A41" s="165"/>
      <c r="B41" s="165"/>
      <c r="C41" s="165"/>
      <c r="D41" s="165"/>
      <c r="E41" s="165"/>
      <c r="F41" s="165"/>
      <c r="G41" s="165"/>
      <c r="H41" s="165"/>
      <c r="I41" s="165"/>
      <c r="J41" s="165"/>
    </row>
    <row r="42" spans="1:10">
      <c r="A42" s="165"/>
      <c r="B42" s="165"/>
      <c r="C42" s="165"/>
      <c r="D42" s="165"/>
      <c r="E42" s="165"/>
      <c r="F42" s="165"/>
      <c r="G42" s="165"/>
      <c r="H42" s="165"/>
      <c r="I42" s="165"/>
      <c r="J42" s="165"/>
    </row>
    <row r="43" spans="1:10">
      <c r="A43" s="165"/>
      <c r="B43" s="165"/>
      <c r="C43" s="165"/>
      <c r="D43" s="165"/>
      <c r="E43" s="165"/>
      <c r="F43" s="165"/>
      <c r="G43" s="165"/>
      <c r="H43" s="165"/>
      <c r="I43" s="165"/>
      <c r="J43" s="165"/>
    </row>
    <row r="44" spans="1:10">
      <c r="A44" s="165"/>
      <c r="B44" s="165"/>
      <c r="C44" s="165"/>
      <c r="D44" s="165"/>
      <c r="E44" s="165"/>
      <c r="F44" s="165"/>
      <c r="G44" s="165"/>
      <c r="H44" s="165"/>
      <c r="I44" s="165"/>
      <c r="J44" s="165"/>
    </row>
    <row r="45" spans="1:10">
      <c r="A45" s="165"/>
      <c r="B45" s="165"/>
      <c r="C45" s="165"/>
      <c r="D45" s="165"/>
      <c r="E45" s="165"/>
      <c r="F45" s="165"/>
      <c r="G45" s="165"/>
      <c r="H45" s="165"/>
      <c r="I45" s="165"/>
      <c r="J45" s="165"/>
    </row>
    <row r="46" spans="1:10">
      <c r="A46" s="159"/>
      <c r="B46" s="159"/>
      <c r="C46" s="159"/>
      <c r="D46" s="159"/>
      <c r="E46" s="159"/>
      <c r="F46" s="159"/>
      <c r="G46" s="159"/>
      <c r="H46" s="159"/>
      <c r="I46" s="159"/>
      <c r="J46" s="159"/>
    </row>
    <row r="47" spans="1:10" ht="15.75">
      <c r="A47" s="274" t="s">
        <v>141</v>
      </c>
      <c r="B47" s="274"/>
      <c r="C47" s="274"/>
      <c r="D47" s="274"/>
      <c r="E47" s="274"/>
      <c r="F47" s="274"/>
      <c r="G47" s="274"/>
      <c r="H47" s="274"/>
      <c r="I47" s="274"/>
      <c r="J47" s="274"/>
    </row>
    <row r="48" spans="1:10">
      <c r="A48" s="159"/>
      <c r="B48" s="159"/>
      <c r="C48" s="159"/>
      <c r="D48" s="159"/>
      <c r="E48" s="159"/>
      <c r="F48" s="159"/>
      <c r="G48" s="159"/>
      <c r="H48" s="159"/>
      <c r="I48" s="159"/>
      <c r="J48" s="159"/>
    </row>
    <row r="49" spans="1:10" ht="16.5" thickBot="1">
      <c r="A49" s="159"/>
      <c r="B49" s="159"/>
      <c r="C49" s="176" t="s">
        <v>122</v>
      </c>
      <c r="D49" s="284"/>
      <c r="E49" s="284"/>
      <c r="F49" s="284"/>
      <c r="H49" s="22">
        <v>20</v>
      </c>
      <c r="I49" s="174" t="s">
        <v>123</v>
      </c>
      <c r="J49" s="159"/>
    </row>
    <row r="50" spans="1:10" ht="15.75" thickTop="1">
      <c r="A50" s="159"/>
      <c r="B50" s="159"/>
      <c r="C50" s="159"/>
      <c r="D50" s="159"/>
      <c r="E50" s="159"/>
      <c r="F50" s="159"/>
      <c r="G50" s="159"/>
      <c r="H50" s="159"/>
      <c r="I50" s="159"/>
      <c r="J50" s="159"/>
    </row>
    <row r="51" spans="1:10" ht="32.25" customHeight="1">
      <c r="A51" s="273" t="s">
        <v>1</v>
      </c>
      <c r="B51" s="273"/>
      <c r="C51" s="273"/>
      <c r="D51" s="273"/>
      <c r="E51" s="273" t="s">
        <v>40</v>
      </c>
      <c r="F51" s="273"/>
      <c r="G51" s="273" t="s">
        <v>142</v>
      </c>
      <c r="H51" s="273"/>
      <c r="I51" s="273"/>
      <c r="J51" s="273"/>
    </row>
    <row r="52" spans="1:10">
      <c r="A52" s="273">
        <v>1</v>
      </c>
      <c r="B52" s="273"/>
      <c r="C52" s="273"/>
      <c r="D52" s="273"/>
      <c r="E52" s="273">
        <v>2</v>
      </c>
      <c r="F52" s="273"/>
      <c r="G52" s="273">
        <v>3</v>
      </c>
      <c r="H52" s="273"/>
      <c r="I52" s="273"/>
      <c r="J52" s="273"/>
    </row>
    <row r="53" spans="1:10">
      <c r="A53" s="285" t="s">
        <v>90</v>
      </c>
      <c r="B53" s="286"/>
      <c r="C53" s="286"/>
      <c r="D53" s="287"/>
      <c r="E53" s="291" t="s">
        <v>145</v>
      </c>
      <c r="F53" s="292"/>
      <c r="G53" s="297"/>
      <c r="H53" s="298"/>
      <c r="I53" s="298"/>
      <c r="J53" s="299"/>
    </row>
    <row r="54" spans="1:10">
      <c r="A54" s="285" t="s">
        <v>93</v>
      </c>
      <c r="B54" s="286"/>
      <c r="C54" s="286"/>
      <c r="D54" s="287"/>
      <c r="E54" s="291" t="s">
        <v>146</v>
      </c>
      <c r="F54" s="292"/>
      <c r="G54" s="293"/>
      <c r="H54" s="294"/>
      <c r="I54" s="294"/>
      <c r="J54" s="295"/>
    </row>
    <row r="55" spans="1:10">
      <c r="A55" s="285" t="s">
        <v>143</v>
      </c>
      <c r="B55" s="286"/>
      <c r="C55" s="286"/>
      <c r="D55" s="287"/>
      <c r="E55" s="291" t="s">
        <v>147</v>
      </c>
      <c r="F55" s="292"/>
      <c r="G55" s="296"/>
      <c r="H55" s="294"/>
      <c r="I55" s="294"/>
      <c r="J55" s="295"/>
    </row>
    <row r="56" spans="1:10">
      <c r="A56" s="289"/>
      <c r="B56" s="289"/>
      <c r="C56" s="289"/>
      <c r="D56" s="289"/>
      <c r="E56" s="288"/>
      <c r="F56" s="288"/>
      <c r="G56" s="273"/>
      <c r="H56" s="273"/>
      <c r="I56" s="273"/>
      <c r="J56" s="273"/>
    </row>
    <row r="57" spans="1:10">
      <c r="A57" s="289" t="s">
        <v>144</v>
      </c>
      <c r="B57" s="289"/>
      <c r="C57" s="289"/>
      <c r="D57" s="289"/>
      <c r="E57" s="288" t="s">
        <v>148</v>
      </c>
      <c r="F57" s="288"/>
      <c r="G57" s="290"/>
      <c r="H57" s="290"/>
      <c r="I57" s="290"/>
      <c r="J57" s="290"/>
    </row>
    <row r="58" spans="1:10">
      <c r="A58" s="273"/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0">
      <c r="A59" s="159"/>
      <c r="B59" s="159"/>
      <c r="C59" s="159"/>
      <c r="D59" s="159"/>
      <c r="E59" s="159"/>
      <c r="F59" s="159"/>
      <c r="G59" s="159"/>
      <c r="H59" s="159"/>
      <c r="I59" s="159"/>
      <c r="J59" s="159"/>
    </row>
    <row r="60" spans="1:10" ht="15.75">
      <c r="A60" s="274" t="s">
        <v>149</v>
      </c>
      <c r="B60" s="274"/>
      <c r="C60" s="274"/>
      <c r="D60" s="274"/>
      <c r="E60" s="274"/>
      <c r="F60" s="274"/>
      <c r="G60" s="274"/>
      <c r="H60" s="274"/>
      <c r="I60" s="274"/>
      <c r="J60" s="274"/>
    </row>
    <row r="61" spans="1:10">
      <c r="A61" s="273" t="s">
        <v>1</v>
      </c>
      <c r="B61" s="273"/>
      <c r="C61" s="273"/>
      <c r="D61" s="273"/>
      <c r="E61" s="273" t="s">
        <v>40</v>
      </c>
      <c r="F61" s="273"/>
      <c r="G61" s="273" t="s">
        <v>142</v>
      </c>
      <c r="H61" s="273"/>
      <c r="I61" s="273"/>
      <c r="J61" s="273"/>
    </row>
    <row r="62" spans="1:10">
      <c r="A62" s="273">
        <v>1</v>
      </c>
      <c r="B62" s="273"/>
      <c r="C62" s="273"/>
      <c r="D62" s="273"/>
      <c r="E62" s="273">
        <v>2</v>
      </c>
      <c r="F62" s="273"/>
      <c r="G62" s="273">
        <v>3</v>
      </c>
      <c r="H62" s="273"/>
      <c r="I62" s="273"/>
      <c r="J62" s="273"/>
    </row>
    <row r="63" spans="1:10" ht="59.25" customHeight="1">
      <c r="A63" s="285" t="s">
        <v>150</v>
      </c>
      <c r="B63" s="286"/>
      <c r="C63" s="286"/>
      <c r="D63" s="287"/>
      <c r="E63" s="288" t="s">
        <v>146</v>
      </c>
      <c r="F63" s="288"/>
      <c r="G63" s="273"/>
      <c r="H63" s="273"/>
      <c r="I63" s="273"/>
      <c r="J63" s="273"/>
    </row>
    <row r="64" spans="1:10" ht="36.75" customHeight="1">
      <c r="A64" s="285" t="s">
        <v>229</v>
      </c>
      <c r="B64" s="286"/>
      <c r="C64" s="286"/>
      <c r="D64" s="287"/>
      <c r="E64" s="288" t="s">
        <v>147</v>
      </c>
      <c r="F64" s="288"/>
      <c r="G64" s="273"/>
      <c r="H64" s="273"/>
      <c r="I64" s="273"/>
      <c r="J64" s="273"/>
    </row>
    <row r="65" spans="1:10">
      <c r="A65" s="159"/>
      <c r="B65" s="159"/>
      <c r="C65" s="159"/>
      <c r="D65" s="159"/>
      <c r="E65" s="159"/>
      <c r="F65" s="159"/>
      <c r="G65" s="159"/>
      <c r="H65" s="159"/>
      <c r="I65" s="159"/>
      <c r="J65" s="159"/>
    </row>
    <row r="66" spans="1:10">
      <c r="B66" s="159"/>
      <c r="C66" s="159"/>
      <c r="D66" s="159"/>
      <c r="E66" s="159"/>
      <c r="F66" s="159"/>
      <c r="G66" s="159"/>
      <c r="H66" s="159"/>
      <c r="I66" s="159"/>
      <c r="J66" s="159"/>
    </row>
    <row r="67" spans="1:10" ht="19.5" customHeight="1">
      <c r="A67" s="159"/>
      <c r="B67" s="283" t="s">
        <v>151</v>
      </c>
      <c r="C67" s="283"/>
      <c r="D67" s="283"/>
      <c r="E67" s="283" t="s">
        <v>152</v>
      </c>
      <c r="F67" s="283"/>
      <c r="G67" s="283" t="s">
        <v>328</v>
      </c>
      <c r="H67" s="283"/>
      <c r="I67" s="159"/>
      <c r="J67" s="159"/>
    </row>
    <row r="68" spans="1:10">
      <c r="A68" s="159"/>
      <c r="B68" s="159"/>
      <c r="C68" s="159"/>
      <c r="D68" s="159"/>
      <c r="E68" s="159"/>
      <c r="F68" s="159"/>
      <c r="G68" s="159"/>
      <c r="H68" s="159"/>
      <c r="I68" s="159"/>
      <c r="J68" s="159"/>
    </row>
    <row r="69" spans="1:10">
      <c r="A69" s="159"/>
      <c r="B69" s="159"/>
      <c r="C69" s="159"/>
      <c r="D69" s="159"/>
      <c r="E69" s="159"/>
      <c r="F69" s="159"/>
      <c r="G69" s="159"/>
      <c r="H69" s="159"/>
      <c r="I69" s="159"/>
      <c r="J69" s="159"/>
    </row>
    <row r="70" spans="1:10" ht="30.75" thickBot="1">
      <c r="A70" s="159"/>
      <c r="B70" s="283" t="s">
        <v>11</v>
      </c>
      <c r="C70" s="283"/>
      <c r="D70" s="284"/>
      <c r="E70" s="284"/>
      <c r="F70" s="159"/>
      <c r="G70" s="167" t="s">
        <v>328</v>
      </c>
      <c r="H70" s="159"/>
      <c r="I70" s="160" t="s">
        <v>153</v>
      </c>
      <c r="J70" s="167" t="s">
        <v>329</v>
      </c>
    </row>
    <row r="71" spans="1:10" ht="15.75" thickTop="1">
      <c r="A71" s="159"/>
      <c r="B71" s="159"/>
      <c r="C71" s="159"/>
      <c r="D71" s="159"/>
      <c r="E71" s="159"/>
      <c r="F71" s="159"/>
      <c r="G71" s="159"/>
      <c r="H71" s="159"/>
      <c r="I71" s="159"/>
      <c r="J71" s="159"/>
    </row>
    <row r="72" spans="1:10">
      <c r="A72" s="159"/>
      <c r="B72" s="159"/>
      <c r="C72" s="159"/>
      <c r="D72" s="159"/>
      <c r="E72" s="159"/>
      <c r="F72" s="159"/>
      <c r="G72" s="159"/>
      <c r="H72" s="159"/>
      <c r="I72" s="159"/>
      <c r="J72" s="159"/>
    </row>
    <row r="73" spans="1:10">
      <c r="A73" s="159"/>
      <c r="B73" s="159"/>
      <c r="C73" s="159"/>
      <c r="D73" s="159"/>
      <c r="E73" s="159"/>
      <c r="F73" s="159"/>
      <c r="G73" s="159"/>
      <c r="H73" s="159"/>
      <c r="I73" s="159"/>
      <c r="J73" s="159"/>
    </row>
    <row r="74" spans="1:10">
      <c r="A74" s="159"/>
      <c r="B74" s="159"/>
      <c r="C74" s="159"/>
      <c r="D74" s="159"/>
      <c r="E74" s="159"/>
      <c r="F74" s="159"/>
      <c r="G74" s="159"/>
      <c r="H74" s="159"/>
      <c r="I74" s="159"/>
      <c r="J74" s="159"/>
    </row>
    <row r="75" spans="1:10">
      <c r="A75" s="159"/>
      <c r="B75" s="159"/>
      <c r="C75" s="159"/>
      <c r="D75" s="159"/>
      <c r="E75" s="159"/>
      <c r="F75" s="159"/>
      <c r="G75" s="159"/>
      <c r="H75" s="159"/>
      <c r="I75" s="159"/>
      <c r="J75" s="159"/>
    </row>
    <row r="76" spans="1:10">
      <c r="A76" s="159"/>
      <c r="B76" s="159"/>
      <c r="C76" s="159"/>
      <c r="D76" s="159"/>
      <c r="E76" s="159"/>
      <c r="F76" s="159"/>
      <c r="G76" s="159"/>
      <c r="H76" s="159"/>
      <c r="I76" s="159"/>
      <c r="J76" s="159"/>
    </row>
    <row r="77" spans="1:10">
      <c r="A77" s="159"/>
      <c r="B77" s="159"/>
      <c r="C77" s="159"/>
      <c r="D77" s="159"/>
      <c r="E77" s="159"/>
      <c r="F77" s="159"/>
      <c r="G77" s="159"/>
      <c r="H77" s="159"/>
      <c r="I77" s="159"/>
      <c r="J77" s="159"/>
    </row>
    <row r="78" spans="1:10">
      <c r="A78" s="159"/>
      <c r="B78" s="159"/>
      <c r="C78" s="159"/>
      <c r="D78" s="159"/>
      <c r="E78" s="159"/>
      <c r="F78" s="159"/>
      <c r="G78" s="159"/>
      <c r="H78" s="159"/>
      <c r="I78" s="159"/>
      <c r="J78" s="159"/>
    </row>
    <row r="79" spans="1:10">
      <c r="A79" s="159"/>
      <c r="B79" s="159"/>
      <c r="C79" s="159"/>
      <c r="D79" s="159"/>
      <c r="E79" s="159"/>
      <c r="F79" s="159"/>
      <c r="G79" s="159"/>
      <c r="H79" s="159"/>
      <c r="I79" s="159"/>
      <c r="J79" s="159"/>
    </row>
    <row r="80" spans="1:10">
      <c r="A80" s="159"/>
      <c r="B80" s="159"/>
      <c r="C80" s="159"/>
      <c r="D80" s="159"/>
      <c r="E80" s="159"/>
      <c r="F80" s="159"/>
      <c r="G80" s="159"/>
      <c r="H80" s="159"/>
      <c r="I80" s="159"/>
      <c r="J80" s="159"/>
    </row>
    <row r="81" spans="1:10">
      <c r="A81" s="159"/>
      <c r="B81" s="159"/>
      <c r="C81" s="159"/>
      <c r="D81" s="159"/>
      <c r="E81" s="159"/>
      <c r="F81" s="159"/>
      <c r="G81" s="159"/>
      <c r="H81" s="159"/>
      <c r="I81" s="159"/>
      <c r="J81" s="159"/>
    </row>
    <row r="82" spans="1:10">
      <c r="A82" s="159"/>
      <c r="B82" s="159"/>
      <c r="C82" s="159"/>
      <c r="D82" s="159"/>
      <c r="E82" s="159"/>
      <c r="F82" s="159"/>
      <c r="G82" s="159"/>
      <c r="H82" s="159"/>
      <c r="I82" s="159"/>
      <c r="J82" s="159"/>
    </row>
    <row r="83" spans="1:10">
      <c r="A83" s="159"/>
      <c r="B83" s="159"/>
      <c r="C83" s="159"/>
      <c r="D83" s="159"/>
      <c r="E83" s="159"/>
      <c r="F83" s="159"/>
      <c r="G83" s="159"/>
      <c r="H83" s="159"/>
      <c r="I83" s="159"/>
      <c r="J83" s="159"/>
    </row>
    <row r="84" spans="1:10">
      <c r="A84" s="159"/>
      <c r="B84" s="159"/>
      <c r="C84" s="159"/>
      <c r="D84" s="159"/>
      <c r="E84" s="159"/>
      <c r="F84" s="159"/>
      <c r="G84" s="159"/>
      <c r="H84" s="159"/>
      <c r="I84" s="159"/>
      <c r="J84" s="159"/>
    </row>
    <row r="85" spans="1:10">
      <c r="A85" s="159"/>
      <c r="B85" s="159"/>
      <c r="C85" s="159"/>
      <c r="D85" s="159"/>
      <c r="E85" s="159"/>
      <c r="F85" s="159"/>
      <c r="G85" s="159"/>
      <c r="H85" s="159"/>
      <c r="I85" s="159"/>
      <c r="J85" s="159"/>
    </row>
    <row r="86" spans="1:10">
      <c r="A86" s="159"/>
      <c r="B86" s="159"/>
      <c r="C86" s="159"/>
      <c r="D86" s="159"/>
      <c r="E86" s="159"/>
      <c r="F86" s="159"/>
      <c r="G86" s="159"/>
      <c r="H86" s="159"/>
      <c r="I86" s="159"/>
      <c r="J86" s="159"/>
    </row>
    <row r="87" spans="1:10">
      <c r="A87" s="159"/>
      <c r="B87" s="159"/>
      <c r="C87" s="159"/>
      <c r="D87" s="159"/>
      <c r="E87" s="159"/>
      <c r="F87" s="159"/>
      <c r="G87" s="159"/>
      <c r="H87" s="159"/>
      <c r="I87" s="159"/>
      <c r="J87" s="159"/>
    </row>
    <row r="88" spans="1:10">
      <c r="A88" s="159"/>
      <c r="B88" s="159"/>
      <c r="C88" s="159"/>
      <c r="D88" s="159"/>
      <c r="E88" s="159"/>
      <c r="F88" s="159"/>
      <c r="G88" s="159"/>
      <c r="H88" s="159"/>
      <c r="I88" s="159"/>
      <c r="J88" s="159"/>
    </row>
    <row r="89" spans="1:10">
      <c r="A89" s="159"/>
      <c r="B89" s="159"/>
      <c r="C89" s="159"/>
      <c r="D89" s="159"/>
      <c r="E89" s="159"/>
      <c r="F89" s="159"/>
      <c r="G89" s="159"/>
      <c r="H89" s="159"/>
      <c r="I89" s="159"/>
      <c r="J89" s="159"/>
    </row>
    <row r="90" spans="1:10">
      <c r="A90" s="159"/>
      <c r="B90" s="159"/>
      <c r="C90" s="159"/>
      <c r="D90" s="159"/>
      <c r="E90" s="159"/>
      <c r="F90" s="159"/>
      <c r="G90" s="159"/>
      <c r="H90" s="159"/>
      <c r="I90" s="159"/>
      <c r="J90" s="159"/>
    </row>
    <row r="91" spans="1:10">
      <c r="A91" s="159"/>
      <c r="B91" s="159"/>
      <c r="C91" s="159"/>
      <c r="D91" s="159"/>
      <c r="E91" s="159"/>
      <c r="F91" s="159"/>
      <c r="G91" s="159"/>
      <c r="H91" s="159"/>
      <c r="I91" s="159"/>
      <c r="J91" s="159"/>
    </row>
    <row r="92" spans="1:10">
      <c r="A92" s="159"/>
      <c r="B92" s="159"/>
      <c r="C92" s="159"/>
      <c r="D92" s="159"/>
      <c r="E92" s="159"/>
      <c r="F92" s="159"/>
      <c r="G92" s="159"/>
      <c r="H92" s="159"/>
      <c r="I92" s="159"/>
      <c r="J92" s="159"/>
    </row>
    <row r="93" spans="1:10">
      <c r="A93" s="159"/>
      <c r="B93" s="159"/>
      <c r="C93" s="159"/>
      <c r="D93" s="159"/>
      <c r="E93" s="159"/>
      <c r="F93" s="159"/>
      <c r="G93" s="159"/>
      <c r="H93" s="159"/>
      <c r="I93" s="159"/>
      <c r="J93" s="159"/>
    </row>
    <row r="94" spans="1:10">
      <c r="A94" s="159"/>
      <c r="B94" s="159"/>
      <c r="C94" s="159"/>
      <c r="D94" s="159"/>
      <c r="E94" s="159"/>
      <c r="F94" s="159"/>
      <c r="G94" s="159"/>
      <c r="H94" s="159"/>
      <c r="I94" s="159"/>
      <c r="J94" s="159"/>
    </row>
    <row r="95" spans="1:10">
      <c r="A95" s="159"/>
      <c r="B95" s="159"/>
      <c r="C95" s="159"/>
      <c r="D95" s="159"/>
      <c r="E95" s="159"/>
      <c r="F95" s="159"/>
      <c r="G95" s="159"/>
      <c r="H95" s="159"/>
      <c r="I95" s="159"/>
      <c r="J95" s="159"/>
    </row>
    <row r="96" spans="1:10">
      <c r="A96" s="159"/>
      <c r="B96" s="159"/>
      <c r="C96" s="159"/>
      <c r="D96" s="159"/>
      <c r="E96" s="159"/>
      <c r="F96" s="159"/>
      <c r="G96" s="159"/>
      <c r="H96" s="159"/>
      <c r="I96" s="159"/>
      <c r="J96" s="159"/>
    </row>
    <row r="97" spans="1:10">
      <c r="A97" s="159"/>
      <c r="B97" s="159"/>
      <c r="C97" s="159"/>
      <c r="D97" s="159"/>
      <c r="E97" s="159"/>
      <c r="F97" s="159"/>
      <c r="G97" s="159"/>
      <c r="H97" s="159"/>
      <c r="I97" s="159"/>
      <c r="J97" s="159"/>
    </row>
    <row r="98" spans="1:10">
      <c r="A98" s="159"/>
      <c r="B98" s="159"/>
      <c r="C98" s="159"/>
      <c r="D98" s="159"/>
      <c r="E98" s="159"/>
      <c r="F98" s="159"/>
      <c r="G98" s="159"/>
      <c r="H98" s="159"/>
      <c r="I98" s="159"/>
      <c r="J98" s="159"/>
    </row>
    <row r="99" spans="1:10">
      <c r="A99" s="159"/>
      <c r="B99" s="159"/>
      <c r="C99" s="159"/>
      <c r="D99" s="159"/>
      <c r="E99" s="159"/>
      <c r="F99" s="159"/>
      <c r="G99" s="159"/>
      <c r="H99" s="159"/>
      <c r="I99" s="159"/>
      <c r="J99" s="159"/>
    </row>
    <row r="100" spans="1:10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</row>
    <row r="101" spans="1:10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</row>
    <row r="102" spans="1:10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</row>
    <row r="103" spans="1:10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</row>
    <row r="104" spans="1:10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</row>
    <row r="105" spans="1:10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</row>
    <row r="106" spans="1:10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</row>
    <row r="107" spans="1:10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</row>
    <row r="108" spans="1:10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</row>
    <row r="109" spans="1:10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</row>
    <row r="110" spans="1:10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</row>
    <row r="111" spans="1:10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</row>
    <row r="112" spans="1:10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</row>
    <row r="113" spans="1:10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</row>
    <row r="114" spans="1:10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</row>
    <row r="115" spans="1:10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</row>
    <row r="116" spans="1:10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</row>
    <row r="117" spans="1:10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</row>
    <row r="118" spans="1:10">
      <c r="A118" s="159"/>
      <c r="B118" s="159"/>
      <c r="C118" s="159"/>
      <c r="D118" s="159"/>
      <c r="E118" s="159"/>
      <c r="F118" s="159"/>
      <c r="G118" s="159"/>
      <c r="H118" s="159"/>
      <c r="I118" s="159"/>
      <c r="J118" s="159"/>
    </row>
    <row r="119" spans="1:10">
      <c r="A119" s="159"/>
      <c r="B119" s="159"/>
      <c r="C119" s="159"/>
      <c r="D119" s="159"/>
      <c r="E119" s="159"/>
      <c r="F119" s="159"/>
      <c r="G119" s="159"/>
      <c r="H119" s="159"/>
      <c r="I119" s="159"/>
      <c r="J119" s="159"/>
    </row>
    <row r="120" spans="1:10">
      <c r="A120" s="159"/>
      <c r="B120" s="159"/>
      <c r="C120" s="159"/>
      <c r="D120" s="159"/>
      <c r="E120" s="159"/>
      <c r="F120" s="159"/>
      <c r="G120" s="159"/>
      <c r="H120" s="159"/>
      <c r="I120" s="159"/>
      <c r="J120" s="159"/>
    </row>
    <row r="121" spans="1:10">
      <c r="A121" s="159"/>
      <c r="B121" s="159"/>
      <c r="C121" s="159"/>
      <c r="D121" s="159"/>
      <c r="E121" s="159"/>
      <c r="F121" s="159"/>
      <c r="G121" s="159"/>
      <c r="H121" s="159"/>
      <c r="I121" s="159"/>
      <c r="J121" s="159"/>
    </row>
    <row r="122" spans="1:10">
      <c r="A122" s="159"/>
      <c r="B122" s="159"/>
      <c r="C122" s="159"/>
      <c r="D122" s="159"/>
      <c r="E122" s="159"/>
      <c r="F122" s="159"/>
      <c r="G122" s="159"/>
      <c r="H122" s="159"/>
      <c r="I122" s="159"/>
      <c r="J122" s="159"/>
    </row>
    <row r="123" spans="1:10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</row>
    <row r="124" spans="1:10">
      <c r="A124" s="159"/>
      <c r="B124" s="159"/>
      <c r="C124" s="159"/>
      <c r="D124" s="159"/>
      <c r="E124" s="159"/>
      <c r="F124" s="159"/>
      <c r="G124" s="159"/>
      <c r="H124" s="159"/>
      <c r="I124" s="159"/>
      <c r="J124" s="159"/>
    </row>
    <row r="125" spans="1:10">
      <c r="A125" s="159"/>
      <c r="B125" s="159"/>
      <c r="C125" s="159"/>
      <c r="D125" s="159"/>
      <c r="E125" s="159"/>
      <c r="F125" s="159"/>
      <c r="G125" s="159"/>
      <c r="H125" s="159"/>
      <c r="I125" s="159"/>
      <c r="J125" s="159"/>
    </row>
    <row r="126" spans="1:10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</row>
    <row r="127" spans="1:10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</row>
    <row r="128" spans="1:10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</row>
    <row r="129" spans="1:10">
      <c r="A129" s="159"/>
      <c r="B129" s="159"/>
      <c r="C129" s="159"/>
      <c r="D129" s="159"/>
      <c r="E129" s="159"/>
      <c r="F129" s="159"/>
      <c r="G129" s="159"/>
      <c r="H129" s="159"/>
      <c r="I129" s="159"/>
      <c r="J129" s="159"/>
    </row>
    <row r="130" spans="1:10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</row>
    <row r="131" spans="1:10">
      <c r="A131" s="159"/>
      <c r="B131" s="159"/>
      <c r="C131" s="159"/>
      <c r="D131" s="159"/>
      <c r="E131" s="159"/>
      <c r="F131" s="159"/>
      <c r="G131" s="159"/>
      <c r="H131" s="159"/>
      <c r="I131" s="159"/>
      <c r="J131" s="159"/>
    </row>
    <row r="132" spans="1:10">
      <c r="A132" s="159"/>
      <c r="B132" s="159"/>
      <c r="C132" s="159"/>
      <c r="D132" s="159"/>
      <c r="E132" s="159"/>
      <c r="F132" s="159"/>
      <c r="G132" s="159"/>
      <c r="H132" s="159"/>
      <c r="I132" s="159"/>
      <c r="J132" s="159"/>
    </row>
    <row r="133" spans="1:10">
      <c r="A133" s="159"/>
      <c r="B133" s="159"/>
      <c r="C133" s="159"/>
      <c r="D133" s="159"/>
      <c r="E133" s="159"/>
      <c r="F133" s="159"/>
      <c r="G133" s="159"/>
      <c r="H133" s="159"/>
      <c r="I133" s="159"/>
      <c r="J133" s="159"/>
    </row>
    <row r="134" spans="1:10">
      <c r="A134" s="159"/>
      <c r="B134" s="159"/>
      <c r="C134" s="159"/>
      <c r="D134" s="159"/>
      <c r="E134" s="159"/>
      <c r="F134" s="159"/>
      <c r="G134" s="159"/>
      <c r="H134" s="159"/>
      <c r="I134" s="159"/>
      <c r="J134" s="159"/>
    </row>
    <row r="135" spans="1:10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</row>
    <row r="136" spans="1:10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</row>
    <row r="137" spans="1:10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</row>
    <row r="138" spans="1:10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</row>
    <row r="139" spans="1:10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</row>
    <row r="140" spans="1:10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</row>
    <row r="141" spans="1:10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</row>
    <row r="142" spans="1:10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</row>
    <row r="143" spans="1:10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</row>
    <row r="144" spans="1:10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</row>
    <row r="145" spans="1:10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</row>
    <row r="146" spans="1:10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</row>
    <row r="147" spans="1:10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</row>
    <row r="148" spans="1:10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</row>
    <row r="149" spans="1:10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</row>
    <row r="150" spans="1:10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</row>
    <row r="151" spans="1:10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</row>
    <row r="152" spans="1:10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</row>
  </sheetData>
  <mergeCells count="130">
    <mergeCell ref="A2:J2"/>
    <mergeCell ref="A3:B3"/>
    <mergeCell ref="C3:D3"/>
    <mergeCell ref="E5:G5"/>
    <mergeCell ref="A7:C7"/>
    <mergeCell ref="D7:E7"/>
    <mergeCell ref="F7:H7"/>
    <mergeCell ref="I7:J7"/>
    <mergeCell ref="A10:C10"/>
    <mergeCell ref="D10:E10"/>
    <mergeCell ref="F10:H10"/>
    <mergeCell ref="I10:J10"/>
    <mergeCell ref="A11:C11"/>
    <mergeCell ref="D11:E11"/>
    <mergeCell ref="F11:H11"/>
    <mergeCell ref="I11:J11"/>
    <mergeCell ref="A8:C8"/>
    <mergeCell ref="D8:E8"/>
    <mergeCell ref="F8:H8"/>
    <mergeCell ref="I8:J8"/>
    <mergeCell ref="A9:C9"/>
    <mergeCell ref="D9:E9"/>
    <mergeCell ref="F9:H9"/>
    <mergeCell ref="I9:J9"/>
    <mergeCell ref="A14:C14"/>
    <mergeCell ref="D14:E14"/>
    <mergeCell ref="F14:H14"/>
    <mergeCell ref="I14:J14"/>
    <mergeCell ref="A15:C15"/>
    <mergeCell ref="D15:E15"/>
    <mergeCell ref="F15:H15"/>
    <mergeCell ref="I15:J15"/>
    <mergeCell ref="A12:C12"/>
    <mergeCell ref="D12:E12"/>
    <mergeCell ref="F12:H12"/>
    <mergeCell ref="I12:J12"/>
    <mergeCell ref="A13:C13"/>
    <mergeCell ref="D13:E13"/>
    <mergeCell ref="F13:H13"/>
    <mergeCell ref="I13:J13"/>
    <mergeCell ref="A18:C18"/>
    <mergeCell ref="D18:E18"/>
    <mergeCell ref="F18:H18"/>
    <mergeCell ref="I18:J18"/>
    <mergeCell ref="A19:C19"/>
    <mergeCell ref="D19:E19"/>
    <mergeCell ref="F19:H19"/>
    <mergeCell ref="I19:J19"/>
    <mergeCell ref="A16:C16"/>
    <mergeCell ref="D16:E16"/>
    <mergeCell ref="F16:H16"/>
    <mergeCell ref="I16:J16"/>
    <mergeCell ref="A17:C17"/>
    <mergeCell ref="D17:E17"/>
    <mergeCell ref="F17:H17"/>
    <mergeCell ref="I17:J17"/>
    <mergeCell ref="A22:C22"/>
    <mergeCell ref="D22:E22"/>
    <mergeCell ref="F22:H22"/>
    <mergeCell ref="I22:J22"/>
    <mergeCell ref="A20:C20"/>
    <mergeCell ref="D20:E20"/>
    <mergeCell ref="F20:H20"/>
    <mergeCell ref="I20:J20"/>
    <mergeCell ref="A21:C21"/>
    <mergeCell ref="D21:E21"/>
    <mergeCell ref="F21:H21"/>
    <mergeCell ref="I21:J21"/>
    <mergeCell ref="A24:C24"/>
    <mergeCell ref="D24:E24"/>
    <mergeCell ref="F24:H24"/>
    <mergeCell ref="I24:J24"/>
    <mergeCell ref="A25:C25"/>
    <mergeCell ref="D25:E25"/>
    <mergeCell ref="F25:H25"/>
    <mergeCell ref="I25:J25"/>
    <mergeCell ref="A29:J29"/>
    <mergeCell ref="A38:J38"/>
    <mergeCell ref="A47:J47"/>
    <mergeCell ref="D49:F49"/>
    <mergeCell ref="A51:D51"/>
    <mergeCell ref="E51:F51"/>
    <mergeCell ref="G51:J51"/>
    <mergeCell ref="A26:C26"/>
    <mergeCell ref="D26:E26"/>
    <mergeCell ref="F26:H26"/>
    <mergeCell ref="I26:J26"/>
    <mergeCell ref="A27:C27"/>
    <mergeCell ref="D27:E27"/>
    <mergeCell ref="F27:H27"/>
    <mergeCell ref="I27:J27"/>
    <mergeCell ref="A54:D54"/>
    <mergeCell ref="E54:F54"/>
    <mergeCell ref="G54:J54"/>
    <mergeCell ref="A55:D55"/>
    <mergeCell ref="E55:F55"/>
    <mergeCell ref="G55:J55"/>
    <mergeCell ref="A52:D52"/>
    <mergeCell ref="E52:F52"/>
    <mergeCell ref="G52:J52"/>
    <mergeCell ref="A53:D53"/>
    <mergeCell ref="E53:F53"/>
    <mergeCell ref="G53:J53"/>
    <mergeCell ref="A58:D58"/>
    <mergeCell ref="E58:F58"/>
    <mergeCell ref="G58:J58"/>
    <mergeCell ref="A60:J60"/>
    <mergeCell ref="A61:D61"/>
    <mergeCell ref="E61:F61"/>
    <mergeCell ref="G61:J61"/>
    <mergeCell ref="A56:D56"/>
    <mergeCell ref="E56:F56"/>
    <mergeCell ref="G56:J56"/>
    <mergeCell ref="A57:D57"/>
    <mergeCell ref="E57:F57"/>
    <mergeCell ref="G57:J57"/>
    <mergeCell ref="B70:C70"/>
    <mergeCell ref="D70:E70"/>
    <mergeCell ref="A64:D64"/>
    <mergeCell ref="E64:F64"/>
    <mergeCell ref="G64:J64"/>
    <mergeCell ref="B67:D67"/>
    <mergeCell ref="E67:F67"/>
    <mergeCell ref="G67:H67"/>
    <mergeCell ref="A62:D62"/>
    <mergeCell ref="E62:F62"/>
    <mergeCell ref="G62:J62"/>
    <mergeCell ref="A63:D63"/>
    <mergeCell ref="E63:F63"/>
    <mergeCell ref="G63:J63"/>
  </mergeCells>
  <pageMargins left="0.70866141732283472" right="0.31496062992125984" top="0.15748031496062992" bottom="0.15748031496062992" header="0.31496062992125984" footer="0.31496062992125984"/>
  <pageSetup paperSize="9" scale="77" fitToHeight="3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00"/>
  <sheetViews>
    <sheetView topLeftCell="A48" workbookViewId="0">
      <selection activeCell="L55" sqref="L55"/>
    </sheetView>
  </sheetViews>
  <sheetFormatPr defaultColWidth="8.85546875" defaultRowHeight="1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>
      <c r="A1" s="16"/>
      <c r="B1" s="17"/>
      <c r="C1" s="5"/>
      <c r="D1" s="5"/>
      <c r="E1" s="18"/>
      <c r="F1" s="18"/>
      <c r="G1" s="18"/>
      <c r="H1" s="18"/>
      <c r="I1" s="18"/>
      <c r="J1" s="19"/>
    </row>
    <row r="2" spans="1:12" ht="15.75" customHeight="1">
      <c r="A2" s="330" t="s">
        <v>154</v>
      </c>
      <c r="B2" s="330"/>
      <c r="C2" s="330"/>
      <c r="D2" s="330"/>
      <c r="E2" s="330"/>
      <c r="F2" s="330"/>
      <c r="G2" s="330"/>
      <c r="H2" s="330"/>
      <c r="I2" s="330"/>
      <c r="J2" s="330"/>
      <c r="K2" s="20"/>
      <c r="L2" s="20"/>
    </row>
    <row r="3" spans="1:12" ht="24.75" customHeight="1">
      <c r="A3" s="324" t="s">
        <v>155</v>
      </c>
      <c r="B3" s="324"/>
      <c r="C3" s="324"/>
      <c r="D3" s="332">
        <v>111</v>
      </c>
      <c r="E3" s="332"/>
      <c r="F3" s="332"/>
      <c r="G3" s="25"/>
      <c r="H3" s="25"/>
      <c r="I3" s="25"/>
      <c r="J3" s="25"/>
      <c r="K3" s="21"/>
      <c r="L3" s="21"/>
    </row>
    <row r="4" spans="1:12" ht="15.75" customHeight="1">
      <c r="A4" s="324" t="s">
        <v>156</v>
      </c>
      <c r="B4" s="324"/>
      <c r="C4" s="324"/>
      <c r="D4" s="324"/>
      <c r="E4" s="331" t="s">
        <v>6</v>
      </c>
      <c r="F4" s="331"/>
      <c r="G4" s="331"/>
      <c r="H4" s="331"/>
      <c r="I4" s="331"/>
      <c r="J4" s="331"/>
      <c r="K4" s="21"/>
      <c r="L4" s="21"/>
    </row>
    <row r="5" spans="1:12" ht="17.25" customHeight="1">
      <c r="B5" s="323" t="s">
        <v>157</v>
      </c>
      <c r="C5" s="323"/>
      <c r="D5" s="323"/>
      <c r="E5" s="323"/>
      <c r="F5" s="323"/>
      <c r="G5" s="323"/>
      <c r="H5" s="26"/>
      <c r="I5" s="23"/>
      <c r="J5" s="23"/>
    </row>
    <row r="6" spans="1:12" ht="74.25" customHeight="1">
      <c r="A6" s="270" t="s">
        <v>132</v>
      </c>
      <c r="B6" s="325" t="s">
        <v>295</v>
      </c>
      <c r="C6" s="270" t="s">
        <v>158</v>
      </c>
      <c r="D6" s="296" t="s">
        <v>159</v>
      </c>
      <c r="E6" s="294"/>
      <c r="F6" s="294"/>
      <c r="G6" s="295"/>
      <c r="H6" s="270" t="s">
        <v>163</v>
      </c>
      <c r="I6" s="270" t="s">
        <v>164</v>
      </c>
      <c r="J6" s="270" t="s">
        <v>165</v>
      </c>
    </row>
    <row r="7" spans="1:12">
      <c r="A7" s="271"/>
      <c r="B7" s="326"/>
      <c r="C7" s="271"/>
      <c r="D7" s="270" t="s">
        <v>43</v>
      </c>
      <c r="E7" s="296" t="s">
        <v>2</v>
      </c>
      <c r="F7" s="294"/>
      <c r="G7" s="295"/>
      <c r="H7" s="271"/>
      <c r="I7" s="271"/>
      <c r="J7" s="271"/>
    </row>
    <row r="8" spans="1:12" ht="45">
      <c r="A8" s="272"/>
      <c r="B8" s="327"/>
      <c r="C8" s="272"/>
      <c r="D8" s="272"/>
      <c r="E8" s="4" t="s">
        <v>160</v>
      </c>
      <c r="F8" s="4" t="s">
        <v>161</v>
      </c>
      <c r="G8" s="4" t="s">
        <v>162</v>
      </c>
      <c r="H8" s="272"/>
      <c r="I8" s="272"/>
      <c r="J8" s="272"/>
    </row>
    <row r="9" spans="1:12">
      <c r="A9" s="4">
        <v>1</v>
      </c>
      <c r="B9" s="4">
        <v>2</v>
      </c>
      <c r="C9" s="4">
        <v>3</v>
      </c>
      <c r="D9" s="4">
        <v>4</v>
      </c>
      <c r="E9" s="4">
        <v>5</v>
      </c>
      <c r="F9" s="4">
        <v>6</v>
      </c>
      <c r="G9" s="4">
        <v>7</v>
      </c>
      <c r="H9" s="4">
        <v>8</v>
      </c>
      <c r="I9" s="4">
        <v>9</v>
      </c>
      <c r="J9" s="4">
        <v>10</v>
      </c>
    </row>
    <row r="10" spans="1:12">
      <c r="A10" s="28">
        <v>1</v>
      </c>
      <c r="B10" s="29" t="s">
        <v>330</v>
      </c>
      <c r="C10" s="28">
        <v>1</v>
      </c>
      <c r="D10" s="110">
        <f>E10+F10+G10+H10+I10</f>
        <v>53279.08</v>
      </c>
      <c r="E10" s="111">
        <v>39638.18</v>
      </c>
      <c r="F10" s="31"/>
      <c r="G10" s="111"/>
      <c r="H10" s="86">
        <v>13640.9</v>
      </c>
      <c r="I10" s="28"/>
      <c r="J10" s="32">
        <f>C10*D10*12</f>
        <v>639348.96</v>
      </c>
    </row>
    <row r="11" spans="1:12" ht="21.75" customHeight="1">
      <c r="A11" s="28">
        <v>2</v>
      </c>
      <c r="B11" s="29" t="s">
        <v>331</v>
      </c>
      <c r="C11" s="28">
        <v>2.6</v>
      </c>
      <c r="D11" s="110">
        <f t="shared" ref="D11:D25" si="0">E11+F11+G11+H11+I11</f>
        <v>46376.667999999998</v>
      </c>
      <c r="E11" s="31">
        <v>35674.36</v>
      </c>
      <c r="F11" s="31"/>
      <c r="G11" s="31"/>
      <c r="H11" s="112">
        <f>E11*30%</f>
        <v>10702.307999999999</v>
      </c>
      <c r="I11" s="28"/>
      <c r="J11" s="32">
        <f t="shared" ref="J11:J21" si="1">C11*D11*12</f>
        <v>1446952.0416000001</v>
      </c>
    </row>
    <row r="12" spans="1:12">
      <c r="A12" s="30">
        <v>3</v>
      </c>
      <c r="B12" s="29" t="s">
        <v>332</v>
      </c>
      <c r="C12" s="28">
        <v>1</v>
      </c>
      <c r="D12" s="110">
        <f t="shared" si="0"/>
        <v>40521.702000000005</v>
      </c>
      <c r="E12" s="31">
        <v>31170.54</v>
      </c>
      <c r="F12" s="31"/>
      <c r="G12" s="31"/>
      <c r="H12" s="112">
        <f t="shared" ref="H12:H25" si="2">E12*30%</f>
        <v>9351.1620000000003</v>
      </c>
      <c r="I12" s="28"/>
      <c r="J12" s="32">
        <f t="shared" si="1"/>
        <v>486260.42400000006</v>
      </c>
    </row>
    <row r="13" spans="1:12">
      <c r="A13" s="30">
        <v>4</v>
      </c>
      <c r="B13" s="29" t="s">
        <v>333</v>
      </c>
      <c r="C13" s="28">
        <v>1</v>
      </c>
      <c r="D13" s="110">
        <f t="shared" si="0"/>
        <v>18008.665999999997</v>
      </c>
      <c r="E13" s="31">
        <v>13852.82</v>
      </c>
      <c r="F13" s="31"/>
      <c r="G13" s="31"/>
      <c r="H13" s="112">
        <f t="shared" si="2"/>
        <v>4155.8459999999995</v>
      </c>
      <c r="I13" s="28"/>
      <c r="J13" s="32">
        <f t="shared" si="1"/>
        <v>216103.99199999997</v>
      </c>
    </row>
    <row r="14" spans="1:12" ht="30">
      <c r="A14" s="30">
        <v>5</v>
      </c>
      <c r="B14" s="29" t="s">
        <v>334</v>
      </c>
      <c r="C14" s="28">
        <v>1</v>
      </c>
      <c r="D14" s="110">
        <f t="shared" si="0"/>
        <v>14876.666999999999</v>
      </c>
      <c r="E14" s="31">
        <v>11443.59</v>
      </c>
      <c r="F14" s="31"/>
      <c r="G14" s="31"/>
      <c r="H14" s="112">
        <f t="shared" si="2"/>
        <v>3433.0769999999998</v>
      </c>
      <c r="I14" s="28"/>
      <c r="J14" s="32">
        <f t="shared" si="1"/>
        <v>178520.00399999999</v>
      </c>
    </row>
    <row r="15" spans="1:12">
      <c r="A15" s="30">
        <v>6</v>
      </c>
      <c r="B15" s="29" t="s">
        <v>335</v>
      </c>
      <c r="C15" s="28">
        <v>0.5</v>
      </c>
      <c r="D15" s="110">
        <f t="shared" si="0"/>
        <v>5970.25</v>
      </c>
      <c r="E15" s="31">
        <v>4592.5</v>
      </c>
      <c r="F15" s="31"/>
      <c r="G15" s="31"/>
      <c r="H15" s="112">
        <f t="shared" si="2"/>
        <v>1377.75</v>
      </c>
      <c r="I15" s="28"/>
      <c r="J15" s="32">
        <f t="shared" si="1"/>
        <v>35821.5</v>
      </c>
    </row>
    <row r="16" spans="1:12">
      <c r="A16" s="30">
        <v>7</v>
      </c>
      <c r="B16" s="29" t="s">
        <v>336</v>
      </c>
      <c r="C16" s="28">
        <v>1.5</v>
      </c>
      <c r="D16" s="110">
        <f t="shared" si="0"/>
        <v>35821.5</v>
      </c>
      <c r="E16" s="31">
        <v>27555</v>
      </c>
      <c r="F16" s="31"/>
      <c r="G16" s="31"/>
      <c r="H16" s="112">
        <f t="shared" si="2"/>
        <v>8266.5</v>
      </c>
      <c r="I16" s="28"/>
      <c r="J16" s="32">
        <f t="shared" si="1"/>
        <v>644787</v>
      </c>
    </row>
    <row r="17" spans="1:10">
      <c r="A17" s="30">
        <v>8</v>
      </c>
      <c r="B17" s="29" t="s">
        <v>337</v>
      </c>
      <c r="C17" s="28">
        <v>0.5</v>
      </c>
      <c r="D17" s="110">
        <f t="shared" si="0"/>
        <v>6850.869999999999</v>
      </c>
      <c r="E17" s="31">
        <v>5269.9</v>
      </c>
      <c r="F17" s="31"/>
      <c r="G17" s="31"/>
      <c r="H17" s="112">
        <f t="shared" si="2"/>
        <v>1580.9699999999998</v>
      </c>
      <c r="I17" s="28"/>
      <c r="J17" s="32">
        <f t="shared" si="1"/>
        <v>41105.219999999994</v>
      </c>
    </row>
    <row r="18" spans="1:10" ht="45">
      <c r="A18" s="30">
        <v>9</v>
      </c>
      <c r="B18" s="29" t="s">
        <v>338</v>
      </c>
      <c r="C18" s="28">
        <v>1.5</v>
      </c>
      <c r="D18" s="110">
        <f t="shared" si="0"/>
        <v>18204.498</v>
      </c>
      <c r="E18" s="31">
        <v>14003.46</v>
      </c>
      <c r="F18" s="31"/>
      <c r="G18" s="31"/>
      <c r="H18" s="112">
        <f t="shared" si="2"/>
        <v>4201.0379999999996</v>
      </c>
      <c r="I18" s="28"/>
      <c r="J18" s="32">
        <f t="shared" si="1"/>
        <v>327680.96399999998</v>
      </c>
    </row>
    <row r="19" spans="1:10" ht="30">
      <c r="A19" s="30">
        <v>10</v>
      </c>
      <c r="B19" s="29" t="s">
        <v>339</v>
      </c>
      <c r="C19" s="28">
        <v>2</v>
      </c>
      <c r="D19" s="110">
        <f t="shared" si="0"/>
        <v>22958</v>
      </c>
      <c r="E19" s="31">
        <v>17660</v>
      </c>
      <c r="F19" s="31"/>
      <c r="G19" s="31"/>
      <c r="H19" s="112">
        <f t="shared" si="2"/>
        <v>5298</v>
      </c>
      <c r="I19" s="28"/>
      <c r="J19" s="32">
        <f t="shared" si="1"/>
        <v>550992</v>
      </c>
    </row>
    <row r="20" spans="1:10">
      <c r="A20" s="30">
        <v>11</v>
      </c>
      <c r="B20" s="29" t="s">
        <v>340</v>
      </c>
      <c r="C20" s="28">
        <v>0.5</v>
      </c>
      <c r="D20" s="110">
        <f t="shared" si="0"/>
        <v>5739.5</v>
      </c>
      <c r="E20" s="31">
        <v>4415</v>
      </c>
      <c r="F20" s="31"/>
      <c r="G20" s="31"/>
      <c r="H20" s="112">
        <f t="shared" si="2"/>
        <v>1324.5</v>
      </c>
      <c r="I20" s="28"/>
      <c r="J20" s="32">
        <f t="shared" si="1"/>
        <v>34437</v>
      </c>
    </row>
    <row r="21" spans="1:10">
      <c r="A21" s="30">
        <v>12</v>
      </c>
      <c r="B21" s="29" t="s">
        <v>341</v>
      </c>
      <c r="C21" s="4">
        <v>3</v>
      </c>
      <c r="D21" s="110">
        <f t="shared" si="0"/>
        <v>41289.69</v>
      </c>
      <c r="E21" s="31">
        <v>28910.7</v>
      </c>
      <c r="F21" s="31">
        <v>3705.78</v>
      </c>
      <c r="G21" s="31"/>
      <c r="H21" s="112">
        <f t="shared" si="2"/>
        <v>8673.2099999999991</v>
      </c>
      <c r="I21" s="4"/>
      <c r="J21" s="32">
        <f t="shared" si="1"/>
        <v>1486428.84</v>
      </c>
    </row>
    <row r="22" spans="1:10">
      <c r="A22" s="30">
        <v>13</v>
      </c>
      <c r="B22" s="29" t="s">
        <v>342</v>
      </c>
      <c r="C22" s="4">
        <v>46.85</v>
      </c>
      <c r="D22" s="110">
        <v>35212.19</v>
      </c>
      <c r="E22" s="31">
        <v>26306.21</v>
      </c>
      <c r="F22" s="31"/>
      <c r="G22" s="31"/>
      <c r="H22" s="112">
        <f t="shared" si="2"/>
        <v>7891.8629999999994</v>
      </c>
      <c r="I22" s="4"/>
      <c r="J22" s="177">
        <v>14789349.15</v>
      </c>
    </row>
    <row r="23" spans="1:10">
      <c r="A23" s="30">
        <v>14</v>
      </c>
      <c r="B23" s="29"/>
      <c r="C23" s="28"/>
      <c r="D23" s="110">
        <f t="shared" si="0"/>
        <v>0</v>
      </c>
      <c r="E23" s="31"/>
      <c r="F23" s="31"/>
      <c r="G23" s="31"/>
      <c r="H23" s="112">
        <f t="shared" si="2"/>
        <v>0</v>
      </c>
      <c r="I23" s="28"/>
      <c r="J23" s="32">
        <f t="shared" ref="J23:J25" si="3">C23*D23*12</f>
        <v>0</v>
      </c>
    </row>
    <row r="24" spans="1:10">
      <c r="A24" s="30">
        <v>15</v>
      </c>
      <c r="B24" s="29"/>
      <c r="C24" s="28"/>
      <c r="D24" s="110">
        <f t="shared" si="0"/>
        <v>0</v>
      </c>
      <c r="E24" s="31"/>
      <c r="F24" s="31"/>
      <c r="G24" s="31"/>
      <c r="H24" s="112">
        <f t="shared" si="2"/>
        <v>0</v>
      </c>
      <c r="I24" s="28"/>
      <c r="J24" s="32">
        <f t="shared" si="3"/>
        <v>0</v>
      </c>
    </row>
    <row r="25" spans="1:10">
      <c r="A25" s="30">
        <v>16</v>
      </c>
      <c r="B25" s="29"/>
      <c r="C25" s="4"/>
      <c r="D25" s="110">
        <f t="shared" si="0"/>
        <v>0</v>
      </c>
      <c r="E25" s="31"/>
      <c r="F25" s="31"/>
      <c r="G25" s="31"/>
      <c r="H25" s="112">
        <f t="shared" si="2"/>
        <v>0</v>
      </c>
      <c r="I25" s="4"/>
      <c r="J25" s="32">
        <f t="shared" si="3"/>
        <v>0</v>
      </c>
    </row>
    <row r="26" spans="1:10" ht="15" customHeight="1">
      <c r="A26" s="328" t="s">
        <v>10</v>
      </c>
      <c r="B26" s="329"/>
      <c r="C26" s="4"/>
      <c r="D26" s="4"/>
      <c r="E26" s="4" t="s">
        <v>57</v>
      </c>
      <c r="F26" s="4" t="s">
        <v>57</v>
      </c>
      <c r="G26" s="4" t="s">
        <v>57</v>
      </c>
      <c r="H26" s="4" t="s">
        <v>57</v>
      </c>
      <c r="I26" s="4" t="s">
        <v>57</v>
      </c>
      <c r="J26" s="33">
        <f>SUM(J10:J25)-348.39</f>
        <v>20877438.705600001</v>
      </c>
    </row>
    <row r="27" spans="1:10" ht="27.75" customHeight="1">
      <c r="A27" s="27"/>
      <c r="B27" s="323" t="s">
        <v>167</v>
      </c>
      <c r="C27" s="323"/>
      <c r="D27" s="323"/>
      <c r="E27" s="323"/>
      <c r="F27" s="323"/>
      <c r="G27" s="323"/>
      <c r="H27" s="27"/>
      <c r="I27" s="27"/>
      <c r="J27" s="27"/>
    </row>
    <row r="28" spans="1:10" ht="45">
      <c r="A28" s="4" t="s">
        <v>132</v>
      </c>
      <c r="B28" s="296" t="s">
        <v>168</v>
      </c>
      <c r="C28" s="294"/>
      <c r="D28" s="295"/>
      <c r="E28" s="296" t="s">
        <v>169</v>
      </c>
      <c r="F28" s="295"/>
      <c r="G28" s="4" t="s">
        <v>170</v>
      </c>
      <c r="H28" s="4" t="s">
        <v>171</v>
      </c>
      <c r="I28" s="296" t="s">
        <v>172</v>
      </c>
      <c r="J28" s="295"/>
    </row>
    <row r="29" spans="1:10">
      <c r="A29" s="4"/>
      <c r="B29" s="296"/>
      <c r="C29" s="294"/>
      <c r="D29" s="295"/>
      <c r="E29" s="296"/>
      <c r="F29" s="295"/>
      <c r="G29" s="4"/>
      <c r="H29" s="4"/>
      <c r="I29" s="296"/>
      <c r="J29" s="295"/>
    </row>
    <row r="30" spans="1:10" hidden="1">
      <c r="A30" s="4"/>
      <c r="B30" s="296"/>
      <c r="C30" s="294"/>
      <c r="D30" s="295"/>
      <c r="E30" s="296"/>
      <c r="F30" s="295"/>
      <c r="G30" s="4"/>
      <c r="H30" s="4"/>
      <c r="I30" s="296"/>
      <c r="J30" s="295"/>
    </row>
    <row r="31" spans="1:10" hidden="1">
      <c r="A31" s="4"/>
      <c r="B31" s="296"/>
      <c r="C31" s="294"/>
      <c r="D31" s="295"/>
      <c r="E31" s="296"/>
      <c r="F31" s="295"/>
      <c r="G31" s="4"/>
      <c r="H31" s="4"/>
      <c r="I31" s="296"/>
      <c r="J31" s="295"/>
    </row>
    <row r="32" spans="1:10">
      <c r="A32" s="4"/>
      <c r="B32" s="318" t="s">
        <v>10</v>
      </c>
      <c r="C32" s="319"/>
      <c r="D32" s="320"/>
      <c r="E32" s="296" t="s">
        <v>57</v>
      </c>
      <c r="F32" s="295"/>
      <c r="G32" s="4" t="s">
        <v>57</v>
      </c>
      <c r="H32" s="4" t="s">
        <v>57</v>
      </c>
      <c r="I32" s="296"/>
      <c r="J32" s="295"/>
    </row>
    <row r="33" spans="1:10">
      <c r="A33" s="6"/>
      <c r="B33" s="6"/>
      <c r="C33" s="6"/>
      <c r="D33" s="6"/>
      <c r="E33" s="6"/>
      <c r="F33" s="6"/>
      <c r="G33" s="6"/>
      <c r="H33" s="6"/>
      <c r="I33" s="6"/>
      <c r="J33" s="6"/>
    </row>
    <row r="34" spans="1:10" ht="15.75">
      <c r="A34" s="27"/>
      <c r="B34" s="323" t="s">
        <v>173</v>
      </c>
      <c r="C34" s="323"/>
      <c r="D34" s="323"/>
      <c r="E34" s="323"/>
      <c r="F34" s="323"/>
      <c r="G34" s="323"/>
      <c r="H34" s="27"/>
      <c r="I34" s="27"/>
      <c r="J34" s="27"/>
    </row>
    <row r="35" spans="1:10">
      <c r="A35" s="6"/>
      <c r="B35" s="6"/>
      <c r="C35" s="6"/>
      <c r="D35" s="6"/>
      <c r="E35" s="6"/>
      <c r="F35" s="6"/>
      <c r="G35" s="6"/>
      <c r="H35" s="6"/>
      <c r="I35" s="6"/>
      <c r="J35" s="6"/>
    </row>
    <row r="36" spans="1:10" ht="32.25" customHeight="1">
      <c r="A36" s="4" t="s">
        <v>132</v>
      </c>
      <c r="B36" s="296" t="s">
        <v>168</v>
      </c>
      <c r="C36" s="294"/>
      <c r="D36" s="295"/>
      <c r="E36" s="296" t="s">
        <v>174</v>
      </c>
      <c r="F36" s="295"/>
      <c r="G36" s="4" t="s">
        <v>175</v>
      </c>
      <c r="H36" s="4" t="s">
        <v>176</v>
      </c>
      <c r="I36" s="296" t="s">
        <v>172</v>
      </c>
      <c r="J36" s="295"/>
    </row>
    <row r="37" spans="1:10">
      <c r="A37" s="4">
        <v>1</v>
      </c>
      <c r="B37" s="296" t="s">
        <v>378</v>
      </c>
      <c r="C37" s="294"/>
      <c r="D37" s="295"/>
      <c r="E37" s="296">
        <v>1</v>
      </c>
      <c r="F37" s="295"/>
      <c r="G37" s="4">
        <v>7</v>
      </c>
      <c r="H37" s="4">
        <v>50</v>
      </c>
      <c r="I37" s="296">
        <v>600</v>
      </c>
      <c r="J37" s="295"/>
    </row>
    <row r="38" spans="1:10" ht="15" customHeight="1">
      <c r="A38" s="4"/>
      <c r="B38" s="318" t="s">
        <v>10</v>
      </c>
      <c r="C38" s="319"/>
      <c r="D38" s="320"/>
      <c r="E38" s="296" t="s">
        <v>57</v>
      </c>
      <c r="F38" s="295"/>
      <c r="G38" s="4" t="s">
        <v>57</v>
      </c>
      <c r="H38" s="4" t="s">
        <v>57</v>
      </c>
      <c r="I38" s="296"/>
      <c r="J38" s="295"/>
    </row>
    <row r="39" spans="1:10">
      <c r="A39" s="6"/>
      <c r="B39" s="6"/>
      <c r="C39" s="6"/>
      <c r="D39" s="6"/>
      <c r="E39" s="6"/>
      <c r="F39" s="6"/>
      <c r="G39" s="6"/>
      <c r="H39" s="6"/>
      <c r="I39" s="6"/>
      <c r="J39" s="6"/>
    </row>
    <row r="40" spans="1:10" ht="50.25" customHeight="1">
      <c r="B40" s="275" t="s">
        <v>177</v>
      </c>
      <c r="C40" s="275"/>
      <c r="D40" s="275"/>
      <c r="E40" s="275"/>
      <c r="F40" s="275"/>
      <c r="G40" s="275"/>
      <c r="H40" s="275"/>
      <c r="I40" s="275"/>
      <c r="J40" s="6"/>
    </row>
    <row r="41" spans="1:10">
      <c r="A41" s="4" t="s">
        <v>132</v>
      </c>
      <c r="B41" s="296" t="s">
        <v>178</v>
      </c>
      <c r="C41" s="294"/>
      <c r="D41" s="294"/>
      <c r="E41" s="294"/>
      <c r="F41" s="295"/>
      <c r="G41" s="296" t="s">
        <v>179</v>
      </c>
      <c r="H41" s="295"/>
      <c r="I41" s="296" t="s">
        <v>180</v>
      </c>
      <c r="J41" s="295"/>
    </row>
    <row r="42" spans="1:10">
      <c r="A42" s="4">
        <v>1</v>
      </c>
      <c r="B42" s="296">
        <v>2</v>
      </c>
      <c r="C42" s="294"/>
      <c r="D42" s="294"/>
      <c r="E42" s="294"/>
      <c r="F42" s="295"/>
      <c r="G42" s="296">
        <v>3</v>
      </c>
      <c r="H42" s="295"/>
      <c r="I42" s="296">
        <v>4</v>
      </c>
      <c r="J42" s="295"/>
    </row>
    <row r="43" spans="1:10" ht="36.75" customHeight="1">
      <c r="A43" s="4"/>
      <c r="B43" s="285" t="s">
        <v>181</v>
      </c>
      <c r="C43" s="286"/>
      <c r="D43" s="286"/>
      <c r="E43" s="286"/>
      <c r="F43" s="287"/>
      <c r="G43" s="314">
        <v>20877438.710000001</v>
      </c>
      <c r="H43" s="315"/>
      <c r="I43" s="314">
        <f>I44+I45+I46</f>
        <v>4593036.5162000004</v>
      </c>
      <c r="J43" s="315"/>
    </row>
    <row r="44" spans="1:10" ht="35.25" customHeight="1">
      <c r="A44" s="4"/>
      <c r="B44" s="285" t="s">
        <v>185</v>
      </c>
      <c r="C44" s="286"/>
      <c r="D44" s="286"/>
      <c r="E44" s="286"/>
      <c r="F44" s="287"/>
      <c r="G44" s="321"/>
      <c r="H44" s="322"/>
      <c r="I44" s="314">
        <f>G43*22%</f>
        <v>4593036.5162000004</v>
      </c>
      <c r="J44" s="315"/>
    </row>
    <row r="45" spans="1:10" ht="22.5" customHeight="1">
      <c r="A45" s="4"/>
      <c r="B45" s="285" t="s">
        <v>182</v>
      </c>
      <c r="C45" s="286"/>
      <c r="D45" s="286"/>
      <c r="E45" s="286"/>
      <c r="F45" s="287"/>
      <c r="G45" s="321"/>
      <c r="H45" s="322"/>
      <c r="I45" s="316">
        <v>0</v>
      </c>
      <c r="J45" s="317"/>
    </row>
    <row r="46" spans="1:10" ht="35.25" customHeight="1">
      <c r="A46" s="4"/>
      <c r="B46" s="285" t="s">
        <v>183</v>
      </c>
      <c r="C46" s="286"/>
      <c r="D46" s="286"/>
      <c r="E46" s="286"/>
      <c r="F46" s="287"/>
      <c r="G46" s="321"/>
      <c r="H46" s="322"/>
      <c r="I46" s="316">
        <v>0</v>
      </c>
      <c r="J46" s="317"/>
    </row>
    <row r="47" spans="1:10" ht="31.5" customHeight="1">
      <c r="A47" s="4"/>
      <c r="B47" s="285" t="s">
        <v>184</v>
      </c>
      <c r="C47" s="286"/>
      <c r="D47" s="286"/>
      <c r="E47" s="286"/>
      <c r="F47" s="287"/>
      <c r="G47" s="314">
        <v>20877438.710000001</v>
      </c>
      <c r="H47" s="315"/>
      <c r="I47" s="314">
        <f>I48+I49+I50+I51+I52</f>
        <v>647375.40000999998</v>
      </c>
      <c r="J47" s="315"/>
    </row>
    <row r="48" spans="1:10" ht="50.25" customHeight="1">
      <c r="A48" s="4"/>
      <c r="B48" s="285" t="s">
        <v>186</v>
      </c>
      <c r="C48" s="286"/>
      <c r="D48" s="286"/>
      <c r="E48" s="286"/>
      <c r="F48" s="287"/>
      <c r="G48" s="321"/>
      <c r="H48" s="322"/>
      <c r="I48" s="314">
        <f>G47*2.9%</f>
        <v>605445.72259000002</v>
      </c>
      <c r="J48" s="315"/>
    </row>
    <row r="49" spans="1:10" ht="36" customHeight="1">
      <c r="A49" s="4"/>
      <c r="B49" s="285" t="s">
        <v>187</v>
      </c>
      <c r="C49" s="286"/>
      <c r="D49" s="286"/>
      <c r="E49" s="286"/>
      <c r="F49" s="287"/>
      <c r="G49" s="321"/>
      <c r="H49" s="322"/>
      <c r="I49" s="316">
        <v>0</v>
      </c>
      <c r="J49" s="317"/>
    </row>
    <row r="50" spans="1:10" ht="33.75" customHeight="1">
      <c r="A50" s="4"/>
      <c r="B50" s="285" t="s">
        <v>188</v>
      </c>
      <c r="C50" s="286"/>
      <c r="D50" s="286"/>
      <c r="E50" s="286"/>
      <c r="F50" s="287"/>
      <c r="G50" s="321"/>
      <c r="H50" s="322"/>
      <c r="I50" s="314">
        <f>G47*0.2%+174.8</f>
        <v>41929.677420000007</v>
      </c>
      <c r="J50" s="315"/>
    </row>
    <row r="51" spans="1:10" ht="28.5" customHeight="1">
      <c r="A51" s="4"/>
      <c r="B51" s="285" t="s">
        <v>190</v>
      </c>
      <c r="C51" s="286"/>
      <c r="D51" s="286"/>
      <c r="E51" s="286"/>
      <c r="F51" s="287"/>
      <c r="G51" s="321"/>
      <c r="H51" s="322"/>
      <c r="I51" s="314"/>
      <c r="J51" s="315"/>
    </row>
    <row r="52" spans="1:10" ht="36" customHeight="1">
      <c r="A52" s="4"/>
      <c r="B52" s="285" t="s">
        <v>190</v>
      </c>
      <c r="C52" s="286"/>
      <c r="D52" s="286"/>
      <c r="E52" s="286"/>
      <c r="F52" s="287"/>
      <c r="G52" s="321"/>
      <c r="H52" s="322"/>
      <c r="I52" s="314"/>
      <c r="J52" s="315"/>
    </row>
    <row r="53" spans="1:10" ht="34.5" customHeight="1">
      <c r="A53" s="4"/>
      <c r="B53" s="285" t="s">
        <v>189</v>
      </c>
      <c r="C53" s="286"/>
      <c r="D53" s="286"/>
      <c r="E53" s="286"/>
      <c r="F53" s="287"/>
      <c r="G53" s="314">
        <v>20877438.710000001</v>
      </c>
      <c r="H53" s="315"/>
      <c r="I53" s="314">
        <f>G53*5.1%</f>
        <v>1064749.37421</v>
      </c>
      <c r="J53" s="315"/>
    </row>
    <row r="54" spans="1:10">
      <c r="A54" s="4"/>
      <c r="B54" s="318" t="s">
        <v>166</v>
      </c>
      <c r="C54" s="319"/>
      <c r="D54" s="319"/>
      <c r="E54" s="319"/>
      <c r="F54" s="320"/>
      <c r="G54" s="296" t="s">
        <v>57</v>
      </c>
      <c r="H54" s="295"/>
      <c r="I54" s="312">
        <f>I43+I47+I53</f>
        <v>6305161.2904200004</v>
      </c>
      <c r="J54" s="313"/>
    </row>
    <row r="55" spans="1:10">
      <c r="A55" s="6"/>
      <c r="B55" s="6"/>
      <c r="C55" s="6"/>
      <c r="D55" s="6"/>
      <c r="E55" s="6"/>
      <c r="F55" s="6"/>
      <c r="G55" s="6"/>
      <c r="H55" s="6"/>
      <c r="I55" s="6"/>
      <c r="J55" s="6"/>
    </row>
    <row r="56" spans="1:10">
      <c r="A56" s="6"/>
      <c r="B56" s="6"/>
      <c r="C56" s="6"/>
      <c r="D56" s="6"/>
      <c r="E56" s="6"/>
      <c r="F56" s="6"/>
      <c r="G56" s="6"/>
      <c r="H56" s="6"/>
      <c r="I56" s="6"/>
      <c r="J56" s="6"/>
    </row>
    <row r="57" spans="1:10">
      <c r="A57" s="6"/>
      <c r="B57" s="6"/>
      <c r="C57" s="6"/>
      <c r="D57" s="6"/>
      <c r="E57" s="6"/>
      <c r="F57" s="6"/>
      <c r="G57" s="6"/>
      <c r="H57" s="6"/>
      <c r="I57" s="6"/>
      <c r="J57" s="6"/>
    </row>
    <row r="58" spans="1:10">
      <c r="A58" s="6"/>
      <c r="B58" s="6"/>
      <c r="C58" s="6"/>
      <c r="D58" s="6"/>
      <c r="E58" s="6"/>
      <c r="F58" s="6"/>
      <c r="G58" s="6"/>
      <c r="H58" s="6"/>
      <c r="I58" s="6"/>
      <c r="J58" s="6"/>
    </row>
    <row r="59" spans="1:10">
      <c r="A59" s="6"/>
      <c r="B59" s="6"/>
      <c r="C59" s="6"/>
      <c r="D59" s="6"/>
      <c r="E59" s="6"/>
      <c r="F59" s="6"/>
      <c r="G59" s="6"/>
      <c r="H59" s="6"/>
      <c r="I59" s="6"/>
      <c r="J59" s="6"/>
    </row>
    <row r="60" spans="1:10">
      <c r="A60" s="6"/>
      <c r="B60" s="6"/>
      <c r="C60" s="6"/>
      <c r="D60" s="6"/>
      <c r="E60" s="6"/>
      <c r="F60" s="6"/>
      <c r="G60" s="6"/>
      <c r="H60" s="6"/>
      <c r="I60" s="6"/>
      <c r="J60" s="6"/>
    </row>
    <row r="61" spans="1:10">
      <c r="A61" s="6"/>
      <c r="B61" s="6"/>
      <c r="C61" s="6"/>
      <c r="D61" s="6"/>
      <c r="E61" s="6"/>
      <c r="F61" s="6"/>
      <c r="G61" s="6"/>
      <c r="H61" s="6"/>
      <c r="I61" s="6"/>
      <c r="J61" s="6"/>
    </row>
    <row r="62" spans="1:10">
      <c r="A62" s="6"/>
      <c r="B62" s="6"/>
      <c r="C62" s="6"/>
      <c r="D62" s="6"/>
      <c r="E62" s="6"/>
      <c r="F62" s="6"/>
      <c r="G62" s="6"/>
      <c r="H62" s="6"/>
      <c r="I62" s="6"/>
      <c r="J62" s="6"/>
    </row>
    <row r="63" spans="1:10">
      <c r="A63" s="6"/>
      <c r="B63" s="6"/>
      <c r="C63" s="6"/>
      <c r="D63" s="6"/>
      <c r="E63" s="6"/>
      <c r="F63" s="6"/>
      <c r="G63" s="6"/>
      <c r="H63" s="6"/>
      <c r="I63" s="6"/>
      <c r="J63" s="6"/>
    </row>
    <row r="64" spans="1:10">
      <c r="A64" s="6"/>
      <c r="B64" s="6"/>
      <c r="C64" s="6"/>
      <c r="D64" s="6"/>
      <c r="E64" s="6"/>
      <c r="F64" s="6"/>
      <c r="G64" s="6"/>
      <c r="H64" s="6"/>
      <c r="I64" s="6"/>
      <c r="J64" s="6"/>
    </row>
    <row r="65" spans="1:10">
      <c r="A65" s="6"/>
      <c r="B65" s="6"/>
      <c r="C65" s="6"/>
      <c r="D65" s="6"/>
      <c r="E65" s="6"/>
      <c r="F65" s="6"/>
      <c r="G65" s="6"/>
      <c r="H65" s="6"/>
      <c r="I65" s="6"/>
      <c r="J65" s="6"/>
    </row>
    <row r="66" spans="1:10">
      <c r="A66" s="6"/>
      <c r="B66" s="6"/>
      <c r="C66" s="6"/>
      <c r="D66" s="6"/>
      <c r="E66" s="6"/>
      <c r="F66" s="6"/>
      <c r="G66" s="6"/>
      <c r="H66" s="6"/>
      <c r="I66" s="6"/>
      <c r="J66" s="6"/>
    </row>
    <row r="67" spans="1:10">
      <c r="A67" s="6"/>
      <c r="B67" s="6"/>
      <c r="C67" s="6"/>
      <c r="D67" s="6"/>
      <c r="E67" s="6"/>
      <c r="F67" s="6"/>
      <c r="G67" s="6"/>
      <c r="H67" s="6"/>
      <c r="I67" s="6"/>
      <c r="J67" s="6"/>
    </row>
    <row r="68" spans="1:10">
      <c r="A68" s="6"/>
      <c r="B68" s="6"/>
      <c r="C68" s="6"/>
      <c r="D68" s="6"/>
      <c r="E68" s="6"/>
      <c r="F68" s="6"/>
      <c r="G68" s="6"/>
      <c r="H68" s="6"/>
      <c r="I68" s="6"/>
      <c r="J68" s="6"/>
    </row>
    <row r="69" spans="1:10">
      <c r="A69" s="6"/>
      <c r="B69" s="6"/>
      <c r="C69" s="6"/>
      <c r="D69" s="6"/>
      <c r="E69" s="6"/>
      <c r="F69" s="6"/>
      <c r="G69" s="6"/>
      <c r="H69" s="6"/>
      <c r="I69" s="6"/>
      <c r="J69" s="6"/>
    </row>
    <row r="70" spans="1:10">
      <c r="A70" s="6"/>
      <c r="B70" s="6"/>
      <c r="C70" s="6"/>
      <c r="D70" s="6"/>
      <c r="E70" s="6"/>
      <c r="F70" s="6"/>
      <c r="G70" s="6"/>
      <c r="H70" s="6"/>
      <c r="I70" s="6"/>
      <c r="J70" s="6"/>
    </row>
    <row r="71" spans="1:10">
      <c r="A71" s="6"/>
      <c r="B71" s="6"/>
      <c r="C71" s="6"/>
      <c r="D71" s="6"/>
      <c r="E71" s="6"/>
      <c r="F71" s="6"/>
      <c r="G71" s="6"/>
      <c r="H71" s="6"/>
      <c r="I71" s="6"/>
      <c r="J71" s="6"/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/>
      <c r="B73" s="6"/>
      <c r="C73" s="6"/>
      <c r="D73" s="6"/>
      <c r="E73" s="6"/>
      <c r="F73" s="6"/>
      <c r="G73" s="6"/>
      <c r="H73" s="6"/>
      <c r="I73" s="6"/>
      <c r="J73" s="6"/>
    </row>
    <row r="74" spans="1:10">
      <c r="A74" s="6"/>
      <c r="B74" s="6"/>
      <c r="C74" s="6"/>
      <c r="D74" s="6"/>
      <c r="E74" s="6"/>
      <c r="F74" s="6"/>
      <c r="G74" s="6"/>
      <c r="H74" s="6"/>
      <c r="I74" s="6"/>
      <c r="J74" s="6"/>
    </row>
    <row r="75" spans="1:10">
      <c r="A75" s="6"/>
      <c r="B75" s="6"/>
      <c r="C75" s="6"/>
      <c r="D75" s="6"/>
      <c r="E75" s="6"/>
      <c r="F75" s="6"/>
      <c r="G75" s="6"/>
      <c r="H75" s="6"/>
      <c r="I75" s="6"/>
      <c r="J75" s="6"/>
    </row>
    <row r="76" spans="1:10">
      <c r="A76" s="6"/>
      <c r="B76" s="6"/>
      <c r="C76" s="6"/>
      <c r="D76" s="6"/>
      <c r="E76" s="6"/>
      <c r="F76" s="6"/>
      <c r="G76" s="6"/>
      <c r="H76" s="6"/>
      <c r="I76" s="6"/>
      <c r="J76" s="6"/>
    </row>
    <row r="77" spans="1:10">
      <c r="A77" s="6"/>
      <c r="B77" s="6"/>
      <c r="C77" s="6"/>
      <c r="D77" s="6"/>
      <c r="E77" s="6"/>
      <c r="F77" s="6"/>
      <c r="G77" s="6"/>
      <c r="H77" s="6"/>
      <c r="I77" s="6"/>
      <c r="J77" s="6"/>
    </row>
    <row r="78" spans="1:10">
      <c r="A78" s="6"/>
      <c r="B78" s="6"/>
      <c r="C78" s="6"/>
      <c r="D78" s="6"/>
      <c r="E78" s="6"/>
      <c r="F78" s="6"/>
      <c r="G78" s="6"/>
      <c r="H78" s="6"/>
      <c r="I78" s="6"/>
      <c r="J78" s="6"/>
    </row>
    <row r="79" spans="1:10">
      <c r="A79" s="6"/>
      <c r="B79" s="6"/>
      <c r="C79" s="6"/>
      <c r="D79" s="6"/>
      <c r="E79" s="6"/>
      <c r="F79" s="6"/>
      <c r="G79" s="6"/>
      <c r="H79" s="6"/>
      <c r="I79" s="6"/>
      <c r="J79" s="6"/>
    </row>
    <row r="80" spans="1:10">
      <c r="A80" s="6"/>
      <c r="B80" s="6"/>
      <c r="C80" s="6"/>
      <c r="D80" s="6"/>
      <c r="E80" s="6"/>
      <c r="F80" s="6"/>
      <c r="G80" s="6"/>
      <c r="H80" s="6"/>
      <c r="I80" s="6"/>
      <c r="J80" s="6"/>
    </row>
    <row r="81" spans="1:10">
      <c r="A81" s="6"/>
      <c r="B81" s="6"/>
      <c r="C81" s="6"/>
      <c r="D81" s="6"/>
      <c r="E81" s="6"/>
      <c r="F81" s="6"/>
      <c r="G81" s="6"/>
      <c r="H81" s="6"/>
      <c r="I81" s="6"/>
      <c r="J81" s="6"/>
    </row>
    <row r="82" spans="1:10">
      <c r="A82" s="6"/>
      <c r="B82" s="6"/>
      <c r="C82" s="6"/>
      <c r="D82" s="6"/>
      <c r="E82" s="6"/>
      <c r="F82" s="6"/>
      <c r="G82" s="6"/>
      <c r="H82" s="6"/>
      <c r="I82" s="6"/>
      <c r="J82" s="6"/>
    </row>
    <row r="83" spans="1:10">
      <c r="A83" s="6"/>
      <c r="B83" s="6"/>
      <c r="C83" s="6"/>
      <c r="D83" s="6"/>
      <c r="E83" s="6"/>
      <c r="F83" s="6"/>
      <c r="G83" s="6"/>
      <c r="H83" s="6"/>
      <c r="I83" s="6"/>
      <c r="J83" s="6"/>
    </row>
    <row r="84" spans="1:10">
      <c r="A84" s="6"/>
      <c r="B84" s="6"/>
      <c r="C84" s="6"/>
      <c r="D84" s="6"/>
      <c r="E84" s="6"/>
      <c r="F84" s="6"/>
      <c r="G84" s="6"/>
      <c r="H84" s="6"/>
      <c r="I84" s="6"/>
      <c r="J84" s="6"/>
    </row>
    <row r="85" spans="1:10">
      <c r="A85" s="6"/>
      <c r="B85" s="6"/>
      <c r="C85" s="6"/>
      <c r="D85" s="6"/>
      <c r="E85" s="6"/>
      <c r="F85" s="6"/>
      <c r="G85" s="6"/>
      <c r="H85" s="6"/>
      <c r="I85" s="6"/>
      <c r="J85" s="6"/>
    </row>
    <row r="86" spans="1:10">
      <c r="A86" s="6"/>
      <c r="B86" s="6"/>
      <c r="C86" s="6"/>
      <c r="D86" s="6"/>
      <c r="E86" s="6"/>
      <c r="F86" s="6"/>
      <c r="G86" s="6"/>
      <c r="H86" s="6"/>
      <c r="I86" s="6"/>
      <c r="J86" s="6"/>
    </row>
    <row r="87" spans="1:10">
      <c r="A87" s="6"/>
      <c r="B87" s="6"/>
      <c r="C87" s="6"/>
      <c r="D87" s="6"/>
      <c r="E87" s="6"/>
      <c r="F87" s="6"/>
      <c r="G87" s="6"/>
      <c r="H87" s="6"/>
      <c r="I87" s="6"/>
      <c r="J87" s="6"/>
    </row>
    <row r="88" spans="1:10">
      <c r="A88" s="6"/>
      <c r="B88" s="6"/>
      <c r="C88" s="6"/>
      <c r="D88" s="6"/>
      <c r="E88" s="6"/>
      <c r="F88" s="6"/>
      <c r="G88" s="6"/>
      <c r="H88" s="6"/>
      <c r="I88" s="6"/>
      <c r="J88" s="6"/>
    </row>
    <row r="89" spans="1:10">
      <c r="A89" s="6"/>
      <c r="B89" s="6"/>
      <c r="C89" s="6"/>
      <c r="D89" s="6"/>
      <c r="E89" s="6"/>
      <c r="F89" s="6"/>
      <c r="G89" s="6"/>
      <c r="H89" s="6"/>
      <c r="I89" s="6"/>
      <c r="J89" s="6"/>
    </row>
    <row r="90" spans="1:10">
      <c r="A90" s="6"/>
      <c r="B90" s="6"/>
      <c r="C90" s="6"/>
      <c r="D90" s="6"/>
      <c r="E90" s="6"/>
      <c r="F90" s="6"/>
      <c r="G90" s="6"/>
      <c r="H90" s="6"/>
      <c r="I90" s="6"/>
      <c r="J90" s="6"/>
    </row>
    <row r="91" spans="1:10">
      <c r="A91" s="6"/>
      <c r="B91" s="6"/>
      <c r="C91" s="6"/>
      <c r="D91" s="6"/>
      <c r="E91" s="6"/>
      <c r="F91" s="6"/>
      <c r="G91" s="6"/>
      <c r="H91" s="6"/>
      <c r="I91" s="6"/>
      <c r="J91" s="6"/>
    </row>
    <row r="92" spans="1:10">
      <c r="A92" s="6"/>
      <c r="B92" s="6"/>
      <c r="C92" s="6"/>
      <c r="D92" s="6"/>
      <c r="E92" s="6"/>
      <c r="F92" s="6"/>
      <c r="G92" s="6"/>
      <c r="H92" s="6"/>
      <c r="I92" s="6"/>
      <c r="J92" s="6"/>
    </row>
    <row r="93" spans="1:10">
      <c r="A93" s="6"/>
      <c r="B93" s="6"/>
      <c r="C93" s="6"/>
      <c r="D93" s="6"/>
      <c r="E93" s="6"/>
      <c r="F93" s="6"/>
      <c r="G93" s="6"/>
      <c r="H93" s="6"/>
      <c r="I93" s="6"/>
      <c r="J93" s="6"/>
    </row>
    <row r="94" spans="1:10">
      <c r="A94" s="6"/>
      <c r="B94" s="6"/>
      <c r="C94" s="6"/>
      <c r="D94" s="6"/>
      <c r="E94" s="6"/>
      <c r="F94" s="6"/>
      <c r="G94" s="6"/>
      <c r="H94" s="6"/>
      <c r="I94" s="6"/>
      <c r="J94" s="6"/>
    </row>
    <row r="95" spans="1:10">
      <c r="A95" s="6"/>
      <c r="B95" s="6"/>
      <c r="C95" s="6"/>
      <c r="D95" s="6"/>
      <c r="E95" s="6"/>
      <c r="F95" s="6"/>
      <c r="G95" s="6"/>
      <c r="H95" s="6"/>
      <c r="I95" s="6"/>
      <c r="J95" s="6"/>
    </row>
    <row r="96" spans="1:10">
      <c r="A96" s="6"/>
      <c r="B96" s="6"/>
      <c r="C96" s="6"/>
      <c r="D96" s="6"/>
      <c r="E96" s="6"/>
      <c r="F96" s="6"/>
      <c r="G96" s="6"/>
      <c r="H96" s="6"/>
      <c r="I96" s="6"/>
      <c r="J96" s="6"/>
    </row>
    <row r="97" spans="1:10">
      <c r="A97" s="6"/>
      <c r="B97" s="6"/>
      <c r="C97" s="6"/>
      <c r="D97" s="6"/>
      <c r="E97" s="6"/>
      <c r="F97" s="6"/>
      <c r="G97" s="6"/>
      <c r="H97" s="6"/>
      <c r="I97" s="6"/>
      <c r="J97" s="6"/>
    </row>
    <row r="98" spans="1:10">
      <c r="A98" s="6"/>
      <c r="B98" s="6"/>
      <c r="C98" s="6"/>
      <c r="D98" s="6"/>
      <c r="E98" s="6"/>
      <c r="F98" s="6"/>
      <c r="G98" s="6"/>
      <c r="H98" s="6"/>
      <c r="I98" s="6"/>
      <c r="J98" s="6"/>
    </row>
    <row r="99" spans="1:10">
      <c r="A99" s="6"/>
      <c r="B99" s="6"/>
      <c r="C99" s="6"/>
      <c r="D99" s="6"/>
      <c r="E99" s="6"/>
      <c r="F99" s="6"/>
      <c r="G99" s="6"/>
      <c r="H99" s="6"/>
      <c r="I99" s="6"/>
      <c r="J99" s="6"/>
    </row>
    <row r="100" spans="1:10">
      <c r="A100" s="6"/>
      <c r="B100" s="6"/>
      <c r="C100" s="6"/>
      <c r="D100" s="6"/>
      <c r="E100" s="6"/>
      <c r="F100" s="6"/>
      <c r="G100" s="6"/>
      <c r="H100" s="6"/>
      <c r="I100" s="6"/>
      <c r="J100" s="6"/>
    </row>
  </sheetData>
  <mergeCells count="85">
    <mergeCell ref="A2:J2"/>
    <mergeCell ref="E4:J4"/>
    <mergeCell ref="B5:G5"/>
    <mergeCell ref="H6:H8"/>
    <mergeCell ref="I6:I8"/>
    <mergeCell ref="D3:F3"/>
    <mergeCell ref="I28:J28"/>
    <mergeCell ref="I29:J29"/>
    <mergeCell ref="A3:C3"/>
    <mergeCell ref="A4:D4"/>
    <mergeCell ref="E28:F28"/>
    <mergeCell ref="B28:D28"/>
    <mergeCell ref="J6:J8"/>
    <mergeCell ref="D7:D8"/>
    <mergeCell ref="C6:C8"/>
    <mergeCell ref="B6:B8"/>
    <mergeCell ref="A6:A8"/>
    <mergeCell ref="A26:B26"/>
    <mergeCell ref="B27:G27"/>
    <mergeCell ref="D6:G6"/>
    <mergeCell ref="E7:G7"/>
    <mergeCell ref="B29:D29"/>
    <mergeCell ref="I32:J32"/>
    <mergeCell ref="E36:F36"/>
    <mergeCell ref="I30:J30"/>
    <mergeCell ref="I31:J31"/>
    <mergeCell ref="B32:D32"/>
    <mergeCell ref="E32:F32"/>
    <mergeCell ref="B30:D30"/>
    <mergeCell ref="B31:D31"/>
    <mergeCell ref="E29:F29"/>
    <mergeCell ref="E30:F30"/>
    <mergeCell ref="E31:F31"/>
    <mergeCell ref="B34:G34"/>
    <mergeCell ref="B36:D36"/>
    <mergeCell ref="B42:F42"/>
    <mergeCell ref="G42:H42"/>
    <mergeCell ref="I36:J36"/>
    <mergeCell ref="B37:D37"/>
    <mergeCell ref="I37:J37"/>
    <mergeCell ref="E37:F37"/>
    <mergeCell ref="B40:I40"/>
    <mergeCell ref="I41:J41"/>
    <mergeCell ref="G41:H41"/>
    <mergeCell ref="B41:F41"/>
    <mergeCell ref="E38:F38"/>
    <mergeCell ref="B38:D38"/>
    <mergeCell ref="I38:J38"/>
    <mergeCell ref="I42:J42"/>
    <mergeCell ref="B43:F43"/>
    <mergeCell ref="B44:F44"/>
    <mergeCell ref="B52:F52"/>
    <mergeCell ref="B53:F53"/>
    <mergeCell ref="G43:H43"/>
    <mergeCell ref="G44:H44"/>
    <mergeCell ref="G45:H45"/>
    <mergeCell ref="G46:H46"/>
    <mergeCell ref="G47:H47"/>
    <mergeCell ref="G52:H52"/>
    <mergeCell ref="G53:H53"/>
    <mergeCell ref="B45:F45"/>
    <mergeCell ref="G54:H54"/>
    <mergeCell ref="G48:H48"/>
    <mergeCell ref="G49:H49"/>
    <mergeCell ref="G50:H50"/>
    <mergeCell ref="G51:H51"/>
    <mergeCell ref="B54:F54"/>
    <mergeCell ref="B46:F46"/>
    <mergeCell ref="B47:F47"/>
    <mergeCell ref="B48:F48"/>
    <mergeCell ref="B49:F49"/>
    <mergeCell ref="B50:F50"/>
    <mergeCell ref="B51:F51"/>
    <mergeCell ref="I54:J54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</mergeCells>
  <pageMargins left="0.70866141732283472" right="0.31496062992125984" top="0.15748031496062992" bottom="0.15748031496062992" header="0.31496062992125984" footer="0.31496062992125984"/>
  <pageSetup paperSize="9" scale="65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69"/>
  <sheetViews>
    <sheetView topLeftCell="A48" workbookViewId="0">
      <selection activeCell="L57" sqref="L57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2:7">
      <c r="B1" s="16"/>
      <c r="C1" s="5"/>
      <c r="D1" s="16"/>
      <c r="E1" s="5"/>
      <c r="F1" s="5"/>
      <c r="G1" s="113"/>
    </row>
    <row r="2" spans="2:7" ht="15.75" hidden="1">
      <c r="B2" s="308" t="s">
        <v>219</v>
      </c>
      <c r="C2" s="308"/>
      <c r="D2" s="308"/>
      <c r="E2" s="308"/>
      <c r="F2" s="308"/>
      <c r="G2" s="308"/>
    </row>
    <row r="3" spans="2:7" hidden="1"/>
    <row r="4" spans="2:7" ht="45" hidden="1">
      <c r="B4" s="41" t="s">
        <v>132</v>
      </c>
      <c r="C4" s="41" t="s">
        <v>1</v>
      </c>
      <c r="D4" s="41" t="s">
        <v>221</v>
      </c>
      <c r="E4" s="41" t="s">
        <v>205</v>
      </c>
      <c r="F4" s="41" t="s">
        <v>206</v>
      </c>
      <c r="G4" s="41" t="s">
        <v>172</v>
      </c>
    </row>
    <row r="5" spans="2:7" hidden="1">
      <c r="B5" s="41">
        <v>1</v>
      </c>
      <c r="C5" s="41">
        <v>2</v>
      </c>
      <c r="D5" s="41">
        <v>3</v>
      </c>
      <c r="E5" s="41">
        <v>4</v>
      </c>
      <c r="F5" s="41">
        <v>5</v>
      </c>
      <c r="G5" s="41">
        <v>6</v>
      </c>
    </row>
    <row r="6" spans="2:7" ht="30.75" hidden="1" customHeight="1">
      <c r="B6" s="41">
        <v>1</v>
      </c>
      <c r="C6" s="43" t="s">
        <v>220</v>
      </c>
      <c r="D6" s="41"/>
      <c r="E6" s="41"/>
      <c r="F6" s="41"/>
      <c r="G6" s="35">
        <v>247567.35</v>
      </c>
    </row>
    <row r="7" spans="2:7" ht="30" hidden="1">
      <c r="B7" s="41">
        <v>2</v>
      </c>
      <c r="C7" s="43" t="s">
        <v>228</v>
      </c>
      <c r="D7" s="41"/>
      <c r="E7" s="41"/>
      <c r="F7" s="41"/>
      <c r="G7" s="35">
        <v>22383.29</v>
      </c>
    </row>
    <row r="8" spans="2:7" ht="30" hidden="1">
      <c r="B8" s="41">
        <v>3</v>
      </c>
      <c r="C8" s="43" t="s">
        <v>222</v>
      </c>
      <c r="D8" s="41"/>
      <c r="E8" s="41"/>
      <c r="F8" s="41"/>
      <c r="G8" s="35">
        <v>24776.06</v>
      </c>
    </row>
    <row r="9" spans="2:7" ht="30" hidden="1">
      <c r="B9" s="41">
        <v>4</v>
      </c>
      <c r="C9" s="43" t="s">
        <v>223</v>
      </c>
      <c r="D9" s="41"/>
      <c r="E9" s="41"/>
      <c r="F9" s="41"/>
      <c r="G9" s="35">
        <v>88067.15</v>
      </c>
    </row>
    <row r="10" spans="2:7" ht="30" hidden="1">
      <c r="B10" s="41">
        <v>5</v>
      </c>
      <c r="C10" s="43" t="s">
        <v>224</v>
      </c>
      <c r="D10" s="39">
        <v>113.939409</v>
      </c>
      <c r="E10" s="35">
        <v>2297.73</v>
      </c>
      <c r="F10" s="41"/>
      <c r="G10" s="35">
        <f>D10*E10</f>
        <v>261801.99824156999</v>
      </c>
    </row>
    <row r="11" spans="2:7" ht="30" hidden="1">
      <c r="B11" s="41">
        <v>6</v>
      </c>
      <c r="C11" s="43" t="s">
        <v>225</v>
      </c>
      <c r="D11" s="39">
        <v>562.38170000000002</v>
      </c>
      <c r="E11" s="35">
        <v>28.28</v>
      </c>
      <c r="F11" s="41"/>
      <c r="G11" s="35">
        <f>D11*E11</f>
        <v>15904.154476000002</v>
      </c>
    </row>
    <row r="12" spans="2:7" ht="30" hidden="1">
      <c r="B12" s="41">
        <v>8</v>
      </c>
      <c r="C12" s="43" t="s">
        <v>226</v>
      </c>
      <c r="D12" s="3"/>
      <c r="E12" s="3"/>
      <c r="F12" s="3"/>
      <c r="G12" s="36"/>
    </row>
    <row r="13" spans="2:7" ht="30" hidden="1">
      <c r="B13" s="41">
        <v>9</v>
      </c>
      <c r="C13" s="43" t="s">
        <v>227</v>
      </c>
      <c r="D13" s="3"/>
      <c r="E13" s="3"/>
      <c r="F13" s="3"/>
      <c r="G13" s="36"/>
    </row>
    <row r="14" spans="2:7" hidden="1">
      <c r="B14" s="3"/>
      <c r="C14" s="41" t="s">
        <v>10</v>
      </c>
      <c r="D14" s="41" t="s">
        <v>57</v>
      </c>
      <c r="E14" s="41" t="s">
        <v>57</v>
      </c>
      <c r="F14" s="41" t="s">
        <v>57</v>
      </c>
      <c r="G14" s="68">
        <f>SUM(G6:G13)</f>
        <v>660500.00271756994</v>
      </c>
    </row>
    <row r="15" spans="2:7" hidden="1"/>
    <row r="16" spans="2:7" ht="15.75" hidden="1">
      <c r="B16" s="308" t="s">
        <v>207</v>
      </c>
      <c r="C16" s="308"/>
      <c r="D16" s="308"/>
      <c r="E16" s="308"/>
      <c r="F16" s="308"/>
      <c r="G16" s="308"/>
    </row>
    <row r="17" spans="2:9" hidden="1"/>
    <row r="18" spans="2:9" ht="45" hidden="1">
      <c r="B18" s="41" t="s">
        <v>132</v>
      </c>
      <c r="C18" s="296" t="s">
        <v>1</v>
      </c>
      <c r="D18" s="295"/>
      <c r="E18" s="41" t="s">
        <v>208</v>
      </c>
      <c r="F18" s="41" t="s">
        <v>209</v>
      </c>
      <c r="G18" s="41" t="s">
        <v>210</v>
      </c>
    </row>
    <row r="19" spans="2:9" hidden="1">
      <c r="B19" s="41">
        <v>1</v>
      </c>
      <c r="C19" s="296">
        <v>2</v>
      </c>
      <c r="D19" s="295"/>
      <c r="E19" s="41">
        <v>3</v>
      </c>
      <c r="F19" s="41">
        <v>4</v>
      </c>
      <c r="G19" s="41">
        <v>5</v>
      </c>
    </row>
    <row r="20" spans="2:9" hidden="1">
      <c r="B20" s="3"/>
      <c r="C20" s="296"/>
      <c r="D20" s="295"/>
      <c r="E20" s="3"/>
      <c r="F20" s="3"/>
      <c r="G20" s="3"/>
    </row>
    <row r="21" spans="2:9" hidden="1">
      <c r="B21" s="3"/>
      <c r="C21" s="296"/>
      <c r="D21" s="295"/>
      <c r="E21" s="3"/>
      <c r="F21" s="3"/>
      <c r="G21" s="3"/>
    </row>
    <row r="22" spans="2:9" hidden="1">
      <c r="B22" s="3"/>
      <c r="C22" s="318" t="s">
        <v>10</v>
      </c>
      <c r="D22" s="320"/>
      <c r="E22" s="41" t="s">
        <v>57</v>
      </c>
      <c r="F22" s="41" t="s">
        <v>57</v>
      </c>
      <c r="G22" s="41"/>
    </row>
    <row r="23" spans="2:9" hidden="1"/>
    <row r="24" spans="2:9" ht="15.75">
      <c r="B24" s="323" t="s">
        <v>277</v>
      </c>
      <c r="C24" s="323"/>
      <c r="D24" s="323"/>
      <c r="E24" s="323"/>
      <c r="F24" s="323"/>
      <c r="G24" s="323"/>
    </row>
    <row r="26" spans="2:9" ht="45">
      <c r="B26" s="41" t="s">
        <v>132</v>
      </c>
      <c r="C26" s="296" t="s">
        <v>168</v>
      </c>
      <c r="D26" s="295"/>
      <c r="E26" s="41" t="s">
        <v>211</v>
      </c>
      <c r="F26" s="41" t="s">
        <v>212</v>
      </c>
      <c r="G26" s="41" t="s">
        <v>213</v>
      </c>
    </row>
    <row r="27" spans="2:9">
      <c r="B27" s="41">
        <v>1</v>
      </c>
      <c r="C27" s="296">
        <v>2</v>
      </c>
      <c r="D27" s="295"/>
      <c r="E27" s="41">
        <v>3</v>
      </c>
      <c r="F27" s="41">
        <v>4</v>
      </c>
      <c r="G27" s="41">
        <v>5</v>
      </c>
    </row>
    <row r="28" spans="2:9" ht="31.5" customHeight="1">
      <c r="B28" s="41">
        <v>1</v>
      </c>
      <c r="C28" s="285" t="s">
        <v>323</v>
      </c>
      <c r="D28" s="287"/>
      <c r="E28" s="41">
        <v>1</v>
      </c>
      <c r="F28" s="41">
        <v>3</v>
      </c>
      <c r="G28" s="35">
        <v>62500</v>
      </c>
    </row>
    <row r="29" spans="2:9" ht="25.5" customHeight="1">
      <c r="B29" s="41">
        <v>2</v>
      </c>
      <c r="C29" s="285" t="s">
        <v>344</v>
      </c>
      <c r="D29" s="287"/>
      <c r="E29" s="41">
        <v>5</v>
      </c>
      <c r="F29" s="41">
        <v>6</v>
      </c>
      <c r="G29" s="35">
        <v>12000</v>
      </c>
      <c r="I29" s="134"/>
    </row>
    <row r="30" spans="2:9">
      <c r="B30" s="3"/>
      <c r="C30" s="318" t="s">
        <v>10</v>
      </c>
      <c r="D30" s="320"/>
      <c r="E30" s="41" t="s">
        <v>57</v>
      </c>
      <c r="F30" s="41" t="s">
        <v>57</v>
      </c>
      <c r="G30" s="33">
        <f>SUM(G28:G29)</f>
        <v>74500</v>
      </c>
    </row>
    <row r="31" spans="2:9">
      <c r="G31" s="40"/>
    </row>
    <row r="32" spans="2:9" ht="15.75">
      <c r="B32" s="323" t="s">
        <v>278</v>
      </c>
      <c r="C32" s="323"/>
      <c r="D32" s="323"/>
      <c r="E32" s="323"/>
      <c r="F32" s="323"/>
      <c r="G32" s="323"/>
    </row>
    <row r="34" spans="2:10" ht="30">
      <c r="B34" s="41" t="s">
        <v>132</v>
      </c>
      <c r="C34" s="296" t="s">
        <v>168</v>
      </c>
      <c r="D34" s="294"/>
      <c r="E34" s="295"/>
      <c r="F34" s="41" t="s">
        <v>214</v>
      </c>
      <c r="G34" s="41" t="s">
        <v>215</v>
      </c>
    </row>
    <row r="35" spans="2:10">
      <c r="B35" s="41">
        <v>1</v>
      </c>
      <c r="C35" s="296">
        <v>2</v>
      </c>
      <c r="D35" s="294"/>
      <c r="E35" s="295"/>
      <c r="F35" s="41">
        <v>3</v>
      </c>
      <c r="G35" s="41">
        <v>4</v>
      </c>
    </row>
    <row r="36" spans="2:10" ht="25.5" customHeight="1">
      <c r="B36" s="41">
        <v>1</v>
      </c>
      <c r="C36" s="285"/>
      <c r="D36" s="286"/>
      <c r="E36" s="287"/>
      <c r="F36" s="41"/>
      <c r="G36" s="35"/>
    </row>
    <row r="37" spans="2:10" ht="25.5" customHeight="1">
      <c r="B37" s="41">
        <v>2</v>
      </c>
      <c r="C37" s="285" t="s">
        <v>280</v>
      </c>
      <c r="D37" s="286"/>
      <c r="E37" s="287"/>
      <c r="F37" s="65">
        <v>6</v>
      </c>
      <c r="G37" s="35">
        <v>50000</v>
      </c>
    </row>
    <row r="38" spans="2:10">
      <c r="B38" s="41">
        <v>3</v>
      </c>
      <c r="C38" s="285" t="s">
        <v>283</v>
      </c>
      <c r="D38" s="286"/>
      <c r="E38" s="287"/>
      <c r="F38" s="41">
        <v>3</v>
      </c>
      <c r="G38" s="35">
        <v>134074</v>
      </c>
    </row>
    <row r="39" spans="2:10">
      <c r="B39" s="41">
        <v>4</v>
      </c>
      <c r="C39" s="285" t="s">
        <v>282</v>
      </c>
      <c r="D39" s="286"/>
      <c r="E39" s="287"/>
      <c r="F39" s="41">
        <v>3</v>
      </c>
      <c r="G39" s="35">
        <v>60000</v>
      </c>
    </row>
    <row r="40" spans="2:10">
      <c r="B40" s="65">
        <v>5</v>
      </c>
      <c r="C40" s="285" t="s">
        <v>9</v>
      </c>
      <c r="D40" s="286"/>
      <c r="E40" s="287"/>
      <c r="F40" s="65"/>
      <c r="G40" s="35">
        <v>0</v>
      </c>
      <c r="J40" s="134"/>
    </row>
    <row r="41" spans="2:10">
      <c r="B41" s="3"/>
      <c r="C41" s="318" t="s">
        <v>10</v>
      </c>
      <c r="D41" s="319"/>
      <c r="E41" s="320"/>
      <c r="F41" s="41" t="s">
        <v>57</v>
      </c>
      <c r="G41" s="37">
        <f>SUM(G36:G40)</f>
        <v>244074</v>
      </c>
      <c r="J41" s="134"/>
    </row>
    <row r="42" spans="2:10" ht="15.75" customHeight="1">
      <c r="B42" s="323" t="s">
        <v>377</v>
      </c>
      <c r="C42" s="323"/>
      <c r="D42" s="323"/>
      <c r="E42" s="323"/>
      <c r="F42" s="323"/>
      <c r="G42" s="323"/>
    </row>
    <row r="44" spans="2:10" ht="45">
      <c r="B44" s="86" t="s">
        <v>132</v>
      </c>
      <c r="C44" s="296" t="s">
        <v>168</v>
      </c>
      <c r="D44" s="295"/>
      <c r="E44" s="86" t="s">
        <v>208</v>
      </c>
      <c r="F44" s="86" t="s">
        <v>216</v>
      </c>
      <c r="G44" s="86" t="s">
        <v>201</v>
      </c>
      <c r="I44" s="134"/>
    </row>
    <row r="45" spans="2:10">
      <c r="B45" s="86">
        <v>1</v>
      </c>
      <c r="C45" s="296">
        <v>2</v>
      </c>
      <c r="D45" s="295"/>
      <c r="E45" s="86">
        <v>3</v>
      </c>
      <c r="F45" s="86">
        <v>4</v>
      </c>
      <c r="G45" s="86">
        <v>5</v>
      </c>
    </row>
    <row r="46" spans="2:10">
      <c r="B46" s="86">
        <v>1</v>
      </c>
      <c r="C46" s="285" t="s">
        <v>379</v>
      </c>
      <c r="D46" s="287"/>
      <c r="E46" s="52">
        <v>1</v>
      </c>
      <c r="F46" s="135">
        <v>30000</v>
      </c>
      <c r="G46" s="35">
        <v>30000</v>
      </c>
    </row>
    <row r="47" spans="2:10">
      <c r="B47" s="3"/>
      <c r="C47" s="318" t="s">
        <v>10</v>
      </c>
      <c r="D47" s="320"/>
      <c r="E47" s="86" t="s">
        <v>57</v>
      </c>
      <c r="F47" s="86" t="s">
        <v>57</v>
      </c>
      <c r="G47" s="33">
        <f>SUM(G46:G46)</f>
        <v>30000</v>
      </c>
    </row>
    <row r="48" spans="2:10" ht="33" customHeight="1">
      <c r="B48" s="323" t="s">
        <v>346</v>
      </c>
      <c r="C48" s="323"/>
      <c r="D48" s="323"/>
      <c r="E48" s="323"/>
      <c r="F48" s="323"/>
      <c r="G48" s="323"/>
    </row>
    <row r="50" spans="2:9" ht="47.25" customHeight="1">
      <c r="B50" s="41" t="s">
        <v>132</v>
      </c>
      <c r="C50" s="296" t="s">
        <v>168</v>
      </c>
      <c r="D50" s="295"/>
      <c r="E50" s="41" t="s">
        <v>208</v>
      </c>
      <c r="F50" s="41" t="s">
        <v>216</v>
      </c>
      <c r="G50" s="41" t="s">
        <v>201</v>
      </c>
    </row>
    <row r="51" spans="2:9">
      <c r="B51" s="41">
        <v>1</v>
      </c>
      <c r="C51" s="296">
        <v>2</v>
      </c>
      <c r="D51" s="295"/>
      <c r="E51" s="41">
        <v>3</v>
      </c>
      <c r="F51" s="41">
        <v>4</v>
      </c>
      <c r="G51" s="41">
        <v>5</v>
      </c>
    </row>
    <row r="52" spans="2:9">
      <c r="B52" s="41">
        <v>1</v>
      </c>
      <c r="C52" s="285" t="s">
        <v>345</v>
      </c>
      <c r="D52" s="287"/>
      <c r="E52" s="52"/>
      <c r="F52" s="52"/>
      <c r="G52" s="35">
        <v>10000</v>
      </c>
    </row>
    <row r="53" spans="2:9">
      <c r="B53" s="41">
        <v>2</v>
      </c>
      <c r="C53" s="285" t="s">
        <v>354</v>
      </c>
      <c r="D53" s="287"/>
      <c r="E53" s="52"/>
      <c r="F53" s="52"/>
      <c r="G53" s="35">
        <v>23952.080000000002</v>
      </c>
    </row>
    <row r="54" spans="2:9">
      <c r="B54" s="41">
        <v>3</v>
      </c>
      <c r="C54" s="285" t="s">
        <v>284</v>
      </c>
      <c r="D54" s="287"/>
      <c r="E54" s="52"/>
      <c r="F54" s="52"/>
      <c r="G54" s="35">
        <v>8000</v>
      </c>
    </row>
    <row r="55" spans="2:9">
      <c r="B55" s="65">
        <v>4</v>
      </c>
      <c r="C55" s="285" t="s">
        <v>355</v>
      </c>
      <c r="D55" s="287"/>
      <c r="E55" s="52"/>
      <c r="F55" s="52"/>
      <c r="G55" s="35">
        <f>311493.92-30000</f>
        <v>281493.92</v>
      </c>
    </row>
    <row r="56" spans="2:9">
      <c r="B56" s="86">
        <v>6</v>
      </c>
      <c r="C56" s="87" t="s">
        <v>322</v>
      </c>
      <c r="D56" s="88"/>
      <c r="E56" s="52"/>
      <c r="F56" s="52"/>
      <c r="G56" s="35">
        <v>150000</v>
      </c>
    </row>
    <row r="57" spans="2:9">
      <c r="B57" s="3"/>
      <c r="C57" s="318" t="s">
        <v>10</v>
      </c>
      <c r="D57" s="320"/>
      <c r="E57" s="41" t="s">
        <v>57</v>
      </c>
      <c r="F57" s="41" t="s">
        <v>57</v>
      </c>
      <c r="G57" s="33">
        <f>SUM(G52:G56)</f>
        <v>473446</v>
      </c>
      <c r="I57" s="134"/>
    </row>
    <row r="58" spans="2:9" ht="15.75" customHeight="1">
      <c r="B58" s="323"/>
      <c r="C58" s="323"/>
      <c r="D58" s="323"/>
      <c r="E58" s="323"/>
      <c r="F58" s="323"/>
      <c r="G58" s="323"/>
    </row>
    <row r="59" spans="2:9" ht="15.75">
      <c r="B59" s="308" t="s">
        <v>274</v>
      </c>
      <c r="C59" s="308"/>
      <c r="D59" s="308"/>
      <c r="E59" s="308"/>
      <c r="F59" s="308"/>
      <c r="G59" s="308"/>
    </row>
    <row r="61" spans="2:9" ht="15.75">
      <c r="B61" s="276" t="s">
        <v>155</v>
      </c>
      <c r="C61" s="276"/>
      <c r="D61" s="332">
        <v>853</v>
      </c>
      <c r="E61" s="332"/>
      <c r="F61" s="332"/>
      <c r="G61" s="332"/>
    </row>
    <row r="62" spans="2:9" ht="15.75">
      <c r="B62" s="308" t="s">
        <v>156</v>
      </c>
      <c r="C62" s="308"/>
      <c r="D62" s="331" t="s">
        <v>272</v>
      </c>
      <c r="E62" s="331"/>
      <c r="F62" s="331"/>
      <c r="G62" s="331"/>
    </row>
    <row r="64" spans="2:9" ht="15.75">
      <c r="B64" s="308" t="s">
        <v>275</v>
      </c>
      <c r="C64" s="308"/>
      <c r="D64" s="308"/>
      <c r="E64" s="308"/>
      <c r="F64" s="308"/>
      <c r="G64" s="308"/>
    </row>
    <row r="66" spans="2:7" ht="45">
      <c r="B66" s="131" t="s">
        <v>132</v>
      </c>
      <c r="C66" s="131" t="s">
        <v>168</v>
      </c>
      <c r="D66" s="131" t="s">
        <v>198</v>
      </c>
      <c r="E66" s="131" t="s">
        <v>199</v>
      </c>
      <c r="F66" s="131" t="s">
        <v>200</v>
      </c>
      <c r="G66" s="131" t="s">
        <v>172</v>
      </c>
    </row>
    <row r="67" spans="2:7">
      <c r="B67" s="131">
        <v>1</v>
      </c>
      <c r="C67" s="131">
        <v>2</v>
      </c>
      <c r="D67" s="131">
        <v>3</v>
      </c>
      <c r="E67" s="131">
        <v>4</v>
      </c>
      <c r="F67" s="131">
        <v>5</v>
      </c>
      <c r="G67" s="131">
        <v>6</v>
      </c>
    </row>
    <row r="68" spans="2:7" ht="30">
      <c r="B68" s="131">
        <v>1</v>
      </c>
      <c r="C68" s="132" t="s">
        <v>353</v>
      </c>
      <c r="D68" s="131">
        <v>4</v>
      </c>
      <c r="E68" s="131">
        <v>1</v>
      </c>
      <c r="F68" s="36">
        <v>10000</v>
      </c>
      <c r="G68" s="38">
        <v>10000</v>
      </c>
    </row>
    <row r="69" spans="2:7">
      <c r="B69" s="3"/>
      <c r="C69" s="131" t="s">
        <v>10</v>
      </c>
      <c r="D69" s="3" t="s">
        <v>57</v>
      </c>
      <c r="E69" s="131" t="s">
        <v>57</v>
      </c>
      <c r="F69" s="131" t="s">
        <v>57</v>
      </c>
      <c r="G69" s="133">
        <f>SUM(G68:G68)</f>
        <v>10000</v>
      </c>
    </row>
  </sheetData>
  <mergeCells count="42">
    <mergeCell ref="B64:G64"/>
    <mergeCell ref="B59:G59"/>
    <mergeCell ref="B61:C61"/>
    <mergeCell ref="D61:G61"/>
    <mergeCell ref="B62:C62"/>
    <mergeCell ref="D62:G62"/>
    <mergeCell ref="C29:D29"/>
    <mergeCell ref="B2:G2"/>
    <mergeCell ref="B16:G16"/>
    <mergeCell ref="C18:D18"/>
    <mergeCell ref="C19:D19"/>
    <mergeCell ref="C20:D20"/>
    <mergeCell ref="C21:D21"/>
    <mergeCell ref="C22:D22"/>
    <mergeCell ref="B24:G24"/>
    <mergeCell ref="C26:D26"/>
    <mergeCell ref="C27:D27"/>
    <mergeCell ref="C28:D28"/>
    <mergeCell ref="C39:E39"/>
    <mergeCell ref="C30:D30"/>
    <mergeCell ref="B32:G32"/>
    <mergeCell ref="C34:E34"/>
    <mergeCell ref="C35:E35"/>
    <mergeCell ref="C36:E36"/>
    <mergeCell ref="C37:E37"/>
    <mergeCell ref="C38:E38"/>
    <mergeCell ref="C40:E40"/>
    <mergeCell ref="C55:D55"/>
    <mergeCell ref="C54:D54"/>
    <mergeCell ref="C57:D57"/>
    <mergeCell ref="C41:E41"/>
    <mergeCell ref="B48:G48"/>
    <mergeCell ref="C50:D50"/>
    <mergeCell ref="C51:D51"/>
    <mergeCell ref="C52:D52"/>
    <mergeCell ref="C53:D53"/>
    <mergeCell ref="C47:D47"/>
    <mergeCell ref="B58:G58"/>
    <mergeCell ref="B42:G42"/>
    <mergeCell ref="C44:D44"/>
    <mergeCell ref="C45:D45"/>
    <mergeCell ref="C46:D46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05"/>
  <sheetViews>
    <sheetView topLeftCell="A49" workbookViewId="0">
      <selection activeCell="E55" sqref="E55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>
      <c r="A2" s="16"/>
      <c r="B2" s="308" t="s">
        <v>191</v>
      </c>
      <c r="C2" s="308"/>
      <c r="D2" s="308"/>
      <c r="E2" s="308"/>
      <c r="F2" s="308"/>
      <c r="G2" s="308"/>
      <c r="H2" s="21"/>
      <c r="I2" s="18"/>
      <c r="J2" s="19"/>
    </row>
    <row r="3" spans="1:12" ht="24.75" hidden="1" customHeight="1">
      <c r="B3" s="333" t="s">
        <v>155</v>
      </c>
      <c r="C3" s="333"/>
      <c r="D3" s="278"/>
      <c r="E3" s="278"/>
      <c r="F3" s="278"/>
      <c r="G3" s="278"/>
      <c r="H3" s="21"/>
      <c r="I3" s="21"/>
      <c r="J3" s="21"/>
      <c r="K3" s="21"/>
      <c r="L3" s="21"/>
    </row>
    <row r="4" spans="1:12" ht="15.75" hidden="1" customHeight="1">
      <c r="B4" s="308" t="s">
        <v>156</v>
      </c>
      <c r="C4" s="308"/>
      <c r="D4" s="308"/>
      <c r="E4" s="334"/>
      <c r="F4" s="334"/>
      <c r="G4" s="334"/>
      <c r="H4" s="21"/>
      <c r="I4" s="21"/>
      <c r="J4" s="21"/>
      <c r="K4" s="21"/>
      <c r="L4" s="21"/>
    </row>
    <row r="5" spans="1:12" hidden="1"/>
    <row r="6" spans="1:12" ht="60" hidden="1">
      <c r="B6" s="138" t="s">
        <v>132</v>
      </c>
      <c r="C6" s="296" t="s">
        <v>1</v>
      </c>
      <c r="D6" s="295"/>
      <c r="E6" s="138" t="s">
        <v>192</v>
      </c>
      <c r="F6" s="138" t="s">
        <v>193</v>
      </c>
      <c r="G6" s="138" t="s">
        <v>194</v>
      </c>
    </row>
    <row r="7" spans="1:12" hidden="1">
      <c r="B7" s="138">
        <v>1</v>
      </c>
      <c r="C7" s="296">
        <v>2</v>
      </c>
      <c r="D7" s="295"/>
      <c r="E7" s="138">
        <v>3</v>
      </c>
      <c r="F7" s="138">
        <v>4</v>
      </c>
      <c r="G7" s="138">
        <v>5</v>
      </c>
    </row>
    <row r="8" spans="1:12" hidden="1">
      <c r="B8" s="3"/>
      <c r="C8" s="296"/>
      <c r="D8" s="295"/>
      <c r="E8" s="3"/>
      <c r="F8" s="3"/>
      <c r="G8" s="3"/>
    </row>
    <row r="9" spans="1:12" hidden="1">
      <c r="B9" s="3"/>
      <c r="C9" s="296"/>
      <c r="D9" s="295"/>
      <c r="E9" s="3"/>
      <c r="F9" s="3"/>
      <c r="G9" s="3"/>
    </row>
    <row r="10" spans="1:12" hidden="1">
      <c r="B10" s="3"/>
      <c r="C10" s="318" t="s">
        <v>10</v>
      </c>
      <c r="D10" s="320"/>
      <c r="E10" s="138" t="s">
        <v>57</v>
      </c>
      <c r="F10" s="138" t="s">
        <v>57</v>
      </c>
      <c r="G10" s="138"/>
    </row>
    <row r="11" spans="1:12" hidden="1"/>
    <row r="12" spans="1:12" ht="15.75" hidden="1">
      <c r="B12" s="308" t="s">
        <v>218</v>
      </c>
      <c r="C12" s="308"/>
      <c r="D12" s="308"/>
      <c r="E12" s="308"/>
      <c r="F12" s="308"/>
      <c r="G12" s="308"/>
    </row>
    <row r="13" spans="1:12" hidden="1"/>
    <row r="14" spans="1:12" ht="15.75" hidden="1" customHeight="1">
      <c r="B14" s="276" t="s">
        <v>155</v>
      </c>
      <c r="C14" s="276"/>
      <c r="D14" s="278"/>
      <c r="E14" s="278"/>
      <c r="F14" s="278"/>
      <c r="G14" s="278"/>
      <c r="H14" s="21"/>
      <c r="I14" s="21"/>
    </row>
    <row r="15" spans="1:12" ht="15.75" hidden="1" customHeight="1">
      <c r="B15" s="308" t="s">
        <v>156</v>
      </c>
      <c r="C15" s="308"/>
      <c r="D15" s="308"/>
      <c r="E15" s="334"/>
      <c r="F15" s="334"/>
      <c r="G15" s="334"/>
      <c r="H15" s="21"/>
      <c r="I15" s="21"/>
    </row>
    <row r="16" spans="1:12" hidden="1"/>
    <row r="17" spans="2:7" ht="82.5" hidden="1" customHeight="1">
      <c r="B17" s="138" t="s">
        <v>132</v>
      </c>
      <c r="C17" s="296" t="s">
        <v>168</v>
      </c>
      <c r="D17" s="295"/>
      <c r="E17" s="138" t="s">
        <v>195</v>
      </c>
      <c r="F17" s="138" t="s">
        <v>196</v>
      </c>
      <c r="G17" s="138" t="s">
        <v>197</v>
      </c>
    </row>
    <row r="18" spans="2:7" hidden="1">
      <c r="B18" s="138">
        <v>1</v>
      </c>
      <c r="C18" s="296">
        <v>2</v>
      </c>
      <c r="D18" s="295"/>
      <c r="E18" s="138">
        <v>3</v>
      </c>
      <c r="F18" s="138">
        <v>4</v>
      </c>
      <c r="G18" s="138">
        <v>5</v>
      </c>
    </row>
    <row r="19" spans="2:7" hidden="1">
      <c r="B19" s="3"/>
      <c r="C19" s="296"/>
      <c r="D19" s="295"/>
      <c r="E19" s="3"/>
      <c r="F19" s="3"/>
      <c r="G19" s="3"/>
    </row>
    <row r="20" spans="2:7" hidden="1">
      <c r="B20" s="3"/>
      <c r="C20" s="296"/>
      <c r="D20" s="295"/>
      <c r="E20" s="3"/>
      <c r="F20" s="3"/>
      <c r="G20" s="3"/>
    </row>
    <row r="21" spans="2:7" hidden="1">
      <c r="B21" s="3"/>
      <c r="C21" s="318" t="s">
        <v>10</v>
      </c>
      <c r="D21" s="320"/>
      <c r="E21" s="138"/>
      <c r="F21" s="138" t="s">
        <v>57</v>
      </c>
      <c r="G21" s="138"/>
    </row>
    <row r="22" spans="2:7" hidden="1"/>
    <row r="23" spans="2:7" ht="15.75" hidden="1">
      <c r="B23" s="308" t="s">
        <v>217</v>
      </c>
      <c r="C23" s="308"/>
      <c r="D23" s="308"/>
      <c r="E23" s="308"/>
      <c r="F23" s="308"/>
      <c r="G23" s="308"/>
    </row>
    <row r="24" spans="2:7" hidden="1"/>
    <row r="25" spans="2:7" ht="15.75" hidden="1">
      <c r="B25" s="276" t="s">
        <v>155</v>
      </c>
      <c r="C25" s="276"/>
      <c r="D25" s="278"/>
      <c r="E25" s="278"/>
      <c r="F25" s="278"/>
      <c r="G25" s="278"/>
    </row>
    <row r="26" spans="2:7" ht="15.75" hidden="1">
      <c r="B26" s="308" t="s">
        <v>156</v>
      </c>
      <c r="C26" s="308"/>
      <c r="D26" s="308"/>
      <c r="E26" s="334"/>
      <c r="F26" s="334"/>
      <c r="G26" s="334"/>
    </row>
    <row r="27" spans="2:7" hidden="1"/>
    <row r="28" spans="2:7" ht="60" hidden="1">
      <c r="B28" s="138" t="s">
        <v>132</v>
      </c>
      <c r="C28" s="296" t="s">
        <v>1</v>
      </c>
      <c r="D28" s="295"/>
      <c r="E28" s="138" t="s">
        <v>192</v>
      </c>
      <c r="F28" s="138" t="s">
        <v>193</v>
      </c>
      <c r="G28" s="138" t="s">
        <v>194</v>
      </c>
    </row>
    <row r="29" spans="2:7" hidden="1">
      <c r="B29" s="138">
        <v>1</v>
      </c>
      <c r="C29" s="296">
        <v>2</v>
      </c>
      <c r="D29" s="295"/>
      <c r="E29" s="138">
        <v>3</v>
      </c>
      <c r="F29" s="138">
        <v>4</v>
      </c>
      <c r="G29" s="138">
        <v>5</v>
      </c>
    </row>
    <row r="30" spans="2:7" hidden="1">
      <c r="B30" s="3"/>
      <c r="C30" s="296"/>
      <c r="D30" s="295"/>
      <c r="E30" s="3"/>
      <c r="F30" s="3"/>
      <c r="G30" s="3"/>
    </row>
    <row r="31" spans="2:7" hidden="1">
      <c r="B31" s="3"/>
      <c r="C31" s="296"/>
      <c r="D31" s="295"/>
      <c r="E31" s="3"/>
      <c r="F31" s="3"/>
      <c r="G31" s="3"/>
    </row>
    <row r="32" spans="2:7" hidden="1">
      <c r="B32" s="3"/>
      <c r="C32" s="318" t="s">
        <v>10</v>
      </c>
      <c r="D32" s="320"/>
      <c r="E32" s="138" t="s">
        <v>57</v>
      </c>
      <c r="F32" s="138" t="s">
        <v>57</v>
      </c>
      <c r="G32" s="138"/>
    </row>
    <row r="33" spans="2:10" hidden="1"/>
    <row r="34" spans="2:10" ht="36" customHeight="1">
      <c r="B34" s="323" t="s">
        <v>273</v>
      </c>
      <c r="C34" s="323"/>
      <c r="D34" s="323"/>
      <c r="E34" s="323"/>
      <c r="F34" s="323"/>
      <c r="G34" s="323"/>
    </row>
    <row r="36" spans="2:10" ht="15.75">
      <c r="B36" s="276" t="s">
        <v>155</v>
      </c>
      <c r="C36" s="276"/>
      <c r="D36" s="335">
        <v>244</v>
      </c>
      <c r="E36" s="335"/>
      <c r="F36" s="335"/>
      <c r="G36" s="335"/>
    </row>
    <row r="37" spans="2:10" ht="31.5" customHeight="1">
      <c r="B37" s="276" t="s">
        <v>156</v>
      </c>
      <c r="C37" s="276"/>
      <c r="D37" s="331" t="s">
        <v>6</v>
      </c>
      <c r="E37" s="331"/>
      <c r="F37" s="331"/>
      <c r="G37" s="331"/>
      <c r="H37" s="21"/>
      <c r="I37" s="21"/>
    </row>
    <row r="39" spans="2:10" ht="60">
      <c r="B39" s="138" t="s">
        <v>132</v>
      </c>
      <c r="C39" s="296" t="s">
        <v>1</v>
      </c>
      <c r="D39" s="295"/>
      <c r="E39" s="138" t="s">
        <v>192</v>
      </c>
      <c r="F39" s="138" t="s">
        <v>193</v>
      </c>
      <c r="G39" s="138" t="s">
        <v>194</v>
      </c>
    </row>
    <row r="40" spans="2:10">
      <c r="B40" s="138">
        <v>1</v>
      </c>
      <c r="C40" s="296">
        <v>2</v>
      </c>
      <c r="D40" s="295"/>
      <c r="E40" s="138">
        <v>3</v>
      </c>
      <c r="F40" s="138">
        <v>4</v>
      </c>
      <c r="G40" s="138">
        <v>5</v>
      </c>
    </row>
    <row r="41" spans="2:10" ht="30.75" customHeight="1">
      <c r="B41" s="138">
        <v>1</v>
      </c>
      <c r="C41" s="285"/>
      <c r="D41" s="287"/>
      <c r="E41" s="35"/>
      <c r="F41" s="138"/>
      <c r="G41" s="35"/>
    </row>
    <row r="42" spans="2:10">
      <c r="B42" s="3"/>
      <c r="C42" s="318" t="s">
        <v>10</v>
      </c>
      <c r="D42" s="320"/>
      <c r="E42" s="138" t="s">
        <v>57</v>
      </c>
      <c r="F42" s="138" t="s">
        <v>57</v>
      </c>
      <c r="G42" s="37">
        <f>SUM(G41:G41)</f>
        <v>0</v>
      </c>
    </row>
    <row r="44" spans="2:10" ht="15.75" customHeight="1">
      <c r="B44" s="323" t="s">
        <v>274</v>
      </c>
      <c r="C44" s="323"/>
      <c r="D44" s="323"/>
      <c r="E44" s="323"/>
      <c r="F44" s="323"/>
      <c r="G44" s="323"/>
    </row>
    <row r="46" spans="2:10" ht="15.75">
      <c r="B46" s="276" t="s">
        <v>155</v>
      </c>
      <c r="C46" s="276"/>
      <c r="D46" s="335">
        <v>244</v>
      </c>
      <c r="E46" s="335"/>
      <c r="F46" s="335"/>
      <c r="G46" s="335"/>
    </row>
    <row r="47" spans="2:10" ht="32.25" customHeight="1">
      <c r="B47" s="308" t="s">
        <v>156</v>
      </c>
      <c r="C47" s="308"/>
      <c r="D47" s="331" t="s">
        <v>6</v>
      </c>
      <c r="E47" s="331"/>
      <c r="F47" s="331"/>
      <c r="G47" s="331"/>
      <c r="J47" s="134"/>
    </row>
    <row r="49" spans="2:7" ht="15.75">
      <c r="B49" s="323" t="s">
        <v>275</v>
      </c>
      <c r="C49" s="323"/>
      <c r="D49" s="323"/>
      <c r="E49" s="323"/>
      <c r="F49" s="323"/>
      <c r="G49" s="323"/>
    </row>
    <row r="51" spans="2:7" ht="45">
      <c r="B51" s="138" t="s">
        <v>132</v>
      </c>
      <c r="C51" s="138" t="s">
        <v>168</v>
      </c>
      <c r="D51" s="138" t="s">
        <v>198</v>
      </c>
      <c r="E51" s="138" t="s">
        <v>199</v>
      </c>
      <c r="F51" s="138" t="s">
        <v>200</v>
      </c>
      <c r="G51" s="138" t="s">
        <v>172</v>
      </c>
    </row>
    <row r="52" spans="2:7">
      <c r="B52" s="138">
        <v>1</v>
      </c>
      <c r="C52" s="138">
        <v>2</v>
      </c>
      <c r="D52" s="138">
        <v>3</v>
      </c>
      <c r="E52" s="138">
        <v>4</v>
      </c>
      <c r="F52" s="138">
        <v>5</v>
      </c>
      <c r="G52" s="138">
        <v>6</v>
      </c>
    </row>
    <row r="53" spans="2:7" ht="30">
      <c r="B53" s="138">
        <v>1</v>
      </c>
      <c r="C53" s="139" t="s">
        <v>388</v>
      </c>
      <c r="D53" s="138">
        <v>4</v>
      </c>
      <c r="E53" s="138">
        <v>12</v>
      </c>
      <c r="F53" s="35">
        <v>2185</v>
      </c>
      <c r="G53" s="38">
        <f>40000+12676.55</f>
        <v>52676.55</v>
      </c>
    </row>
    <row r="54" spans="2:7">
      <c r="B54" s="3"/>
      <c r="C54" s="138" t="s">
        <v>10</v>
      </c>
      <c r="D54" s="3" t="s">
        <v>57</v>
      </c>
      <c r="E54" s="138" t="s">
        <v>57</v>
      </c>
      <c r="F54" s="138" t="s">
        <v>57</v>
      </c>
      <c r="G54" s="133">
        <f>SUM(G53:G53)</f>
        <v>52676.55</v>
      </c>
    </row>
    <row r="56" spans="2:7" ht="15.75" hidden="1">
      <c r="B56" s="308" t="s">
        <v>202</v>
      </c>
      <c r="C56" s="308"/>
      <c r="D56" s="308"/>
      <c r="E56" s="308"/>
      <c r="F56" s="308"/>
      <c r="G56" s="308"/>
    </row>
    <row r="57" spans="2:7" hidden="1"/>
    <row r="58" spans="2:7" ht="45" hidden="1">
      <c r="B58" s="138" t="s">
        <v>132</v>
      </c>
      <c r="C58" s="296" t="s">
        <v>168</v>
      </c>
      <c r="D58" s="295"/>
      <c r="E58" s="138" t="s">
        <v>203</v>
      </c>
      <c r="F58" s="138" t="s">
        <v>204</v>
      </c>
      <c r="G58" s="138" t="s">
        <v>201</v>
      </c>
    </row>
    <row r="59" spans="2:7" hidden="1">
      <c r="B59" s="138">
        <v>1</v>
      </c>
      <c r="C59" s="296">
        <v>2</v>
      </c>
      <c r="D59" s="295"/>
      <c r="E59" s="138">
        <v>3</v>
      </c>
      <c r="F59" s="138">
        <v>4</v>
      </c>
      <c r="G59" s="138">
        <v>5</v>
      </c>
    </row>
    <row r="60" spans="2:7" hidden="1">
      <c r="B60" s="3"/>
      <c r="C60" s="296"/>
      <c r="D60" s="295"/>
      <c r="E60" s="3"/>
      <c r="F60" s="3"/>
      <c r="G60" s="3"/>
    </row>
    <row r="61" spans="2:7" hidden="1">
      <c r="B61" s="3"/>
      <c r="C61" s="296"/>
      <c r="D61" s="295"/>
      <c r="E61" s="3"/>
      <c r="F61" s="3"/>
      <c r="G61" s="3"/>
    </row>
    <row r="62" spans="2:7" hidden="1">
      <c r="B62" s="3"/>
      <c r="C62" s="318" t="s">
        <v>10</v>
      </c>
      <c r="D62" s="320"/>
      <c r="E62" s="138"/>
      <c r="F62" s="138"/>
      <c r="G62" s="138"/>
    </row>
    <row r="64" spans="2:7" ht="15.75">
      <c r="B64" s="323" t="s">
        <v>276</v>
      </c>
      <c r="C64" s="323"/>
      <c r="D64" s="323"/>
      <c r="E64" s="323"/>
      <c r="F64" s="323"/>
      <c r="G64" s="323"/>
    </row>
    <row r="66" spans="2:10" ht="45">
      <c r="B66" s="138" t="s">
        <v>132</v>
      </c>
      <c r="C66" s="138" t="s">
        <v>1</v>
      </c>
      <c r="D66" s="138" t="s">
        <v>221</v>
      </c>
      <c r="E66" s="138" t="s">
        <v>205</v>
      </c>
      <c r="F66" s="138" t="s">
        <v>206</v>
      </c>
      <c r="G66" s="138" t="s">
        <v>172</v>
      </c>
      <c r="I66" s="134"/>
    </row>
    <row r="67" spans="2:10">
      <c r="B67" s="138">
        <v>1</v>
      </c>
      <c r="C67" s="138">
        <v>2</v>
      </c>
      <c r="D67" s="138">
        <v>3</v>
      </c>
      <c r="E67" s="138">
        <v>4</v>
      </c>
      <c r="F67" s="138">
        <v>5</v>
      </c>
      <c r="G67" s="138">
        <v>6</v>
      </c>
    </row>
    <row r="68" spans="2:10" ht="30">
      <c r="B68" s="141">
        <v>1</v>
      </c>
      <c r="C68" s="141" t="s">
        <v>376</v>
      </c>
      <c r="D68" s="39">
        <v>6050</v>
      </c>
      <c r="E68" s="141">
        <v>8</v>
      </c>
      <c r="F68" s="141"/>
      <c r="G68" s="146">
        <f>D68*E68</f>
        <v>48400</v>
      </c>
    </row>
    <row r="69" spans="2:10" ht="30">
      <c r="B69" s="138">
        <v>2</v>
      </c>
      <c r="C69" s="139" t="s">
        <v>385</v>
      </c>
      <c r="D69" s="138">
        <v>10000</v>
      </c>
      <c r="E69" s="138">
        <v>8.01</v>
      </c>
      <c r="F69" s="138"/>
      <c r="G69" s="35">
        <v>80100</v>
      </c>
    </row>
    <row r="70" spans="2:10" ht="30">
      <c r="B70" s="138">
        <v>3</v>
      </c>
      <c r="C70" s="139" t="s">
        <v>386</v>
      </c>
      <c r="D70" s="138">
        <v>54.46</v>
      </c>
      <c r="E70" s="138">
        <v>3425.12</v>
      </c>
      <c r="F70" s="138"/>
      <c r="G70" s="35">
        <f>191385.57-12776.55</f>
        <v>178609.02000000002</v>
      </c>
    </row>
    <row r="71" spans="2:10" ht="30">
      <c r="B71" s="138">
        <v>4</v>
      </c>
      <c r="C71" s="139" t="s">
        <v>387</v>
      </c>
      <c r="D71" s="39">
        <v>727.74</v>
      </c>
      <c r="E71" s="35">
        <v>60.31</v>
      </c>
      <c r="F71" s="138"/>
      <c r="G71" s="35">
        <f>45414.43+2.18</f>
        <v>45416.61</v>
      </c>
      <c r="I71" s="134"/>
      <c r="J71" s="134"/>
    </row>
    <row r="72" spans="2:10" ht="30" hidden="1">
      <c r="B72" s="138">
        <v>8</v>
      </c>
      <c r="C72" s="139" t="s">
        <v>226</v>
      </c>
      <c r="D72" s="3"/>
      <c r="E72" s="3"/>
      <c r="F72" s="3"/>
      <c r="G72" s="36"/>
    </row>
    <row r="73" spans="2:10" ht="30" hidden="1">
      <c r="B73" s="138">
        <v>9</v>
      </c>
      <c r="C73" s="139" t="s">
        <v>227</v>
      </c>
      <c r="D73" s="3"/>
      <c r="E73" s="3"/>
      <c r="F73" s="3"/>
      <c r="G73" s="36"/>
    </row>
    <row r="74" spans="2:10">
      <c r="B74" s="3"/>
      <c r="C74" s="138" t="s">
        <v>10</v>
      </c>
      <c r="D74" s="138" t="s">
        <v>57</v>
      </c>
      <c r="E74" s="138" t="s">
        <v>57</v>
      </c>
      <c r="F74" s="138" t="s">
        <v>57</v>
      </c>
      <c r="G74" s="68">
        <f>SUM(G68:G73)</f>
        <v>352525.63</v>
      </c>
    </row>
    <row r="76" spans="2:10" ht="15.75" hidden="1">
      <c r="B76" s="308" t="s">
        <v>207</v>
      </c>
      <c r="C76" s="308"/>
      <c r="D76" s="308"/>
      <c r="E76" s="308"/>
      <c r="F76" s="308"/>
      <c r="G76" s="308"/>
    </row>
    <row r="77" spans="2:10" hidden="1"/>
    <row r="78" spans="2:10" ht="45" hidden="1">
      <c r="B78" s="138" t="s">
        <v>132</v>
      </c>
      <c r="C78" s="296" t="s">
        <v>1</v>
      </c>
      <c r="D78" s="295"/>
      <c r="E78" s="138" t="s">
        <v>208</v>
      </c>
      <c r="F78" s="138" t="s">
        <v>209</v>
      </c>
      <c r="G78" s="138" t="s">
        <v>210</v>
      </c>
    </row>
    <row r="79" spans="2:10" hidden="1">
      <c r="B79" s="138">
        <v>1</v>
      </c>
      <c r="C79" s="296">
        <v>2</v>
      </c>
      <c r="D79" s="295"/>
      <c r="E79" s="138">
        <v>3</v>
      </c>
      <c r="F79" s="138">
        <v>4</v>
      </c>
      <c r="G79" s="138">
        <v>5</v>
      </c>
    </row>
    <row r="80" spans="2:10" hidden="1">
      <c r="B80" s="3"/>
      <c r="C80" s="296"/>
      <c r="D80" s="295"/>
      <c r="E80" s="3"/>
      <c r="F80" s="3"/>
      <c r="G80" s="3"/>
    </row>
    <row r="81" spans="2:10" hidden="1">
      <c r="B81" s="3"/>
      <c r="C81" s="296"/>
      <c r="D81" s="295"/>
      <c r="E81" s="3"/>
      <c r="F81" s="3"/>
      <c r="G81" s="3"/>
    </row>
    <row r="82" spans="2:10" hidden="1">
      <c r="B82" s="3"/>
      <c r="C82" s="318" t="s">
        <v>10</v>
      </c>
      <c r="D82" s="320"/>
      <c r="E82" s="138" t="s">
        <v>57</v>
      </c>
      <c r="F82" s="138" t="s">
        <v>57</v>
      </c>
      <c r="G82" s="138"/>
    </row>
    <row r="84" spans="2:10" ht="15.75">
      <c r="B84" s="323" t="s">
        <v>277</v>
      </c>
      <c r="C84" s="323"/>
      <c r="D84" s="323"/>
      <c r="E84" s="323"/>
      <c r="F84" s="323"/>
      <c r="G84" s="323"/>
    </row>
    <row r="86" spans="2:10" ht="45">
      <c r="B86" s="138" t="s">
        <v>132</v>
      </c>
      <c r="C86" s="296" t="s">
        <v>168</v>
      </c>
      <c r="D86" s="295"/>
      <c r="E86" s="138" t="s">
        <v>211</v>
      </c>
      <c r="F86" s="138" t="s">
        <v>212</v>
      </c>
      <c r="G86" s="138" t="s">
        <v>213</v>
      </c>
    </row>
    <row r="87" spans="2:10">
      <c r="B87" s="138">
        <v>1</v>
      </c>
      <c r="C87" s="296">
        <v>2</v>
      </c>
      <c r="D87" s="295"/>
      <c r="E87" s="138">
        <v>3</v>
      </c>
      <c r="F87" s="138">
        <v>4</v>
      </c>
      <c r="G87" s="138">
        <v>5</v>
      </c>
    </row>
    <row r="88" spans="2:10" ht="31.5" customHeight="1">
      <c r="B88" s="183">
        <v>1</v>
      </c>
      <c r="C88" s="285" t="s">
        <v>384</v>
      </c>
      <c r="D88" s="286"/>
      <c r="E88" s="287"/>
      <c r="F88" s="183">
        <v>1</v>
      </c>
      <c r="G88" s="35">
        <v>155610</v>
      </c>
    </row>
    <row r="89" spans="2:10">
      <c r="B89" s="3"/>
      <c r="C89" s="318" t="s">
        <v>10</v>
      </c>
      <c r="D89" s="320"/>
      <c r="E89" s="138" t="s">
        <v>57</v>
      </c>
      <c r="F89" s="138" t="s">
        <v>57</v>
      </c>
      <c r="G89" s="33">
        <f>SUM(G88:G88)</f>
        <v>155610</v>
      </c>
    </row>
    <row r="90" spans="2:10">
      <c r="G90" s="40"/>
    </row>
    <row r="91" spans="2:10" ht="15.75">
      <c r="B91" s="323" t="s">
        <v>278</v>
      </c>
      <c r="C91" s="323"/>
      <c r="D91" s="323"/>
      <c r="E91" s="323"/>
      <c r="F91" s="323"/>
      <c r="G91" s="323"/>
    </row>
    <row r="93" spans="2:10" ht="30">
      <c r="B93" s="138" t="s">
        <v>132</v>
      </c>
      <c r="C93" s="296" t="s">
        <v>168</v>
      </c>
      <c r="D93" s="294"/>
      <c r="E93" s="295"/>
      <c r="F93" s="138" t="s">
        <v>214</v>
      </c>
      <c r="G93" s="138" t="s">
        <v>215</v>
      </c>
    </row>
    <row r="94" spans="2:10">
      <c r="B94" s="138">
        <v>1</v>
      </c>
      <c r="C94" s="296">
        <v>2</v>
      </c>
      <c r="D94" s="294"/>
      <c r="E94" s="295"/>
      <c r="F94" s="138">
        <v>3</v>
      </c>
      <c r="G94" s="138">
        <v>4</v>
      </c>
    </row>
    <row r="95" spans="2:10" ht="25.5" customHeight="1">
      <c r="B95" s="138">
        <v>1</v>
      </c>
      <c r="C95" s="285" t="s">
        <v>370</v>
      </c>
      <c r="D95" s="303"/>
      <c r="E95" s="302"/>
      <c r="F95" s="138">
        <v>1</v>
      </c>
      <c r="G95" s="35">
        <v>90390</v>
      </c>
      <c r="J95" s="134"/>
    </row>
    <row r="96" spans="2:10" ht="25.5" customHeight="1">
      <c r="B96" s="158"/>
      <c r="C96" s="285"/>
      <c r="D96" s="303"/>
      <c r="E96" s="302"/>
      <c r="F96" s="158"/>
      <c r="G96" s="35"/>
      <c r="J96" s="134"/>
    </row>
    <row r="97" spans="2:7">
      <c r="B97" s="3"/>
      <c r="C97" s="318"/>
      <c r="D97" s="319"/>
      <c r="E97" s="320"/>
      <c r="F97" s="138"/>
      <c r="G97" s="37">
        <f>SUM(G95:G96)</f>
        <v>90390</v>
      </c>
    </row>
    <row r="99" spans="2:7" ht="33" customHeight="1">
      <c r="B99" s="323" t="s">
        <v>279</v>
      </c>
      <c r="C99" s="323"/>
      <c r="D99" s="323"/>
      <c r="E99" s="323"/>
      <c r="F99" s="323"/>
      <c r="G99" s="323"/>
    </row>
    <row r="101" spans="2:7" ht="47.25" customHeight="1">
      <c r="B101" s="138" t="s">
        <v>132</v>
      </c>
      <c r="C101" s="296" t="s">
        <v>168</v>
      </c>
      <c r="D101" s="295"/>
      <c r="E101" s="138" t="s">
        <v>208</v>
      </c>
      <c r="F101" s="138" t="s">
        <v>216</v>
      </c>
      <c r="G101" s="138" t="s">
        <v>201</v>
      </c>
    </row>
    <row r="102" spans="2:7">
      <c r="B102" s="138">
        <v>1</v>
      </c>
      <c r="C102" s="296">
        <v>2</v>
      </c>
      <c r="D102" s="295"/>
      <c r="E102" s="138">
        <v>3</v>
      </c>
      <c r="F102" s="138">
        <v>4</v>
      </c>
      <c r="G102" s="138">
        <v>5</v>
      </c>
    </row>
    <row r="103" spans="2:7" ht="35.25" customHeight="1">
      <c r="B103" s="138">
        <v>1</v>
      </c>
      <c r="C103" s="285" t="s">
        <v>343</v>
      </c>
      <c r="D103" s="287"/>
      <c r="E103" s="52">
        <v>1</v>
      </c>
      <c r="F103" s="52"/>
      <c r="G103" s="35">
        <f>233600-2.18</f>
        <v>233597.82</v>
      </c>
    </row>
    <row r="104" spans="2:7" ht="35.25" customHeight="1">
      <c r="B104" s="138"/>
      <c r="C104" s="285"/>
      <c r="D104" s="302"/>
      <c r="E104" s="52"/>
      <c r="F104" s="52"/>
      <c r="G104" s="35"/>
    </row>
    <row r="105" spans="2:7">
      <c r="B105" s="3"/>
      <c r="C105" s="318" t="s">
        <v>10</v>
      </c>
      <c r="D105" s="320"/>
      <c r="E105" s="138" t="s">
        <v>57</v>
      </c>
      <c r="F105" s="138" t="s">
        <v>57</v>
      </c>
      <c r="G105" s="33">
        <f>SUM(G103:G104)</f>
        <v>233597.82</v>
      </c>
    </row>
  </sheetData>
  <mergeCells count="75">
    <mergeCell ref="C105:D105"/>
    <mergeCell ref="C97:E97"/>
    <mergeCell ref="B99:G99"/>
    <mergeCell ref="C101:D101"/>
    <mergeCell ref="C102:D102"/>
    <mergeCell ref="C103:D103"/>
    <mergeCell ref="C104:D104"/>
    <mergeCell ref="C95:E95"/>
    <mergeCell ref="C81:D81"/>
    <mergeCell ref="C82:D82"/>
    <mergeCell ref="B84:G84"/>
    <mergeCell ref="C86:D86"/>
    <mergeCell ref="C87:D87"/>
    <mergeCell ref="C89:D89"/>
    <mergeCell ref="B91:G91"/>
    <mergeCell ref="C93:E93"/>
    <mergeCell ref="C94:E94"/>
    <mergeCell ref="C88:E88"/>
    <mergeCell ref="C80:D80"/>
    <mergeCell ref="B49:G49"/>
    <mergeCell ref="B56:G56"/>
    <mergeCell ref="C58:D58"/>
    <mergeCell ref="C59:D59"/>
    <mergeCell ref="C60:D60"/>
    <mergeCell ref="C61:D61"/>
    <mergeCell ref="C62:D62"/>
    <mergeCell ref="B64:G64"/>
    <mergeCell ref="B76:G76"/>
    <mergeCell ref="C78:D78"/>
    <mergeCell ref="C79:D79"/>
    <mergeCell ref="B47:C47"/>
    <mergeCell ref="D47:G47"/>
    <mergeCell ref="B36:C36"/>
    <mergeCell ref="D36:G36"/>
    <mergeCell ref="B37:C37"/>
    <mergeCell ref="D37:G37"/>
    <mergeCell ref="C39:D39"/>
    <mergeCell ref="C40:D40"/>
    <mergeCell ref="C41:D41"/>
    <mergeCell ref="C42:D42"/>
    <mergeCell ref="B44:G44"/>
    <mergeCell ref="B46:C46"/>
    <mergeCell ref="D46:G46"/>
    <mergeCell ref="E15:G15"/>
    <mergeCell ref="C17:D17"/>
    <mergeCell ref="C18:D18"/>
    <mergeCell ref="C19:D19"/>
    <mergeCell ref="B34:G34"/>
    <mergeCell ref="C21:D21"/>
    <mergeCell ref="B23:G23"/>
    <mergeCell ref="B25:C25"/>
    <mergeCell ref="D25:G25"/>
    <mergeCell ref="B26:D26"/>
    <mergeCell ref="E26:G26"/>
    <mergeCell ref="C28:D28"/>
    <mergeCell ref="C29:D29"/>
    <mergeCell ref="C30:D30"/>
    <mergeCell ref="C31:D31"/>
    <mergeCell ref="C32:D32"/>
    <mergeCell ref="C96:E96"/>
    <mergeCell ref="C6:D6"/>
    <mergeCell ref="B2:G2"/>
    <mergeCell ref="B3:C3"/>
    <mergeCell ref="D3:G3"/>
    <mergeCell ref="B4:D4"/>
    <mergeCell ref="E4:G4"/>
    <mergeCell ref="C20:D20"/>
    <mergeCell ref="C7:D7"/>
    <mergeCell ref="C8:D8"/>
    <mergeCell ref="C9:D9"/>
    <mergeCell ref="C10:D10"/>
    <mergeCell ref="B12:G12"/>
    <mergeCell ref="B14:C14"/>
    <mergeCell ref="D14:G14"/>
    <mergeCell ref="B15:D15"/>
  </mergeCells>
  <pageMargins left="0.25" right="0.25" top="0.75" bottom="0.75" header="0.3" footer="0.3"/>
  <pageSetup paperSize="9" fitToHeight="3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67"/>
  <sheetViews>
    <sheetView tabSelected="1" topLeftCell="A61" workbookViewId="0">
      <selection activeCell="L40" sqref="L40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>
      <c r="A2" s="16"/>
      <c r="B2" s="308" t="s">
        <v>191</v>
      </c>
      <c r="C2" s="308"/>
      <c r="D2" s="308"/>
      <c r="E2" s="308"/>
      <c r="F2" s="308"/>
      <c r="G2" s="308"/>
      <c r="H2" s="21"/>
      <c r="I2" s="18"/>
      <c r="J2" s="19"/>
    </row>
    <row r="3" spans="1:12" ht="24.75" hidden="1" customHeight="1">
      <c r="B3" s="333" t="s">
        <v>155</v>
      </c>
      <c r="C3" s="333"/>
      <c r="D3" s="278"/>
      <c r="E3" s="278"/>
      <c r="F3" s="278"/>
      <c r="G3" s="278"/>
      <c r="H3" s="21"/>
      <c r="I3" s="21"/>
      <c r="J3" s="21"/>
      <c r="K3" s="21"/>
      <c r="L3" s="21"/>
    </row>
    <row r="4" spans="1:12" ht="15.75" hidden="1" customHeight="1">
      <c r="B4" s="308" t="s">
        <v>156</v>
      </c>
      <c r="C4" s="308"/>
      <c r="D4" s="308"/>
      <c r="E4" s="334"/>
      <c r="F4" s="334"/>
      <c r="G4" s="334"/>
      <c r="H4" s="21"/>
      <c r="I4" s="21"/>
      <c r="J4" s="21"/>
      <c r="K4" s="21"/>
      <c r="L4" s="21"/>
    </row>
    <row r="5" spans="1:12" hidden="1"/>
    <row r="6" spans="1:12" ht="15" hidden="1" customHeight="1">
      <c r="B6" s="165" t="s">
        <v>132</v>
      </c>
      <c r="C6" s="296" t="s">
        <v>1</v>
      </c>
      <c r="D6" s="295"/>
      <c r="E6" s="165" t="s">
        <v>192</v>
      </c>
      <c r="F6" s="165" t="s">
        <v>193</v>
      </c>
      <c r="G6" s="165" t="s">
        <v>194</v>
      </c>
    </row>
    <row r="7" spans="1:12" ht="15" hidden="1" customHeight="1">
      <c r="B7" s="165">
        <v>1</v>
      </c>
      <c r="C7" s="296">
        <v>2</v>
      </c>
      <c r="D7" s="295"/>
      <c r="E7" s="165">
        <v>3</v>
      </c>
      <c r="F7" s="165">
        <v>4</v>
      </c>
      <c r="G7" s="165">
        <v>5</v>
      </c>
    </row>
    <row r="8" spans="1:12" ht="15" hidden="1" customHeight="1">
      <c r="B8" s="3"/>
      <c r="C8" s="296"/>
      <c r="D8" s="295"/>
      <c r="E8" s="3"/>
      <c r="F8" s="3"/>
      <c r="G8" s="3"/>
    </row>
    <row r="9" spans="1:12" ht="15" hidden="1" customHeight="1">
      <c r="B9" s="3"/>
      <c r="C9" s="296"/>
      <c r="D9" s="295"/>
      <c r="E9" s="3"/>
      <c r="F9" s="3"/>
      <c r="G9" s="3"/>
    </row>
    <row r="10" spans="1:12" ht="15" hidden="1" customHeight="1">
      <c r="B10" s="3"/>
      <c r="C10" s="318" t="s">
        <v>10</v>
      </c>
      <c r="D10" s="320"/>
      <c r="E10" s="165" t="s">
        <v>57</v>
      </c>
      <c r="F10" s="165" t="s">
        <v>57</v>
      </c>
      <c r="G10" s="165"/>
    </row>
    <row r="11" spans="1:12" hidden="1"/>
    <row r="12" spans="1:12" ht="15.75" hidden="1" customHeight="1">
      <c r="B12" s="308" t="s">
        <v>218</v>
      </c>
      <c r="C12" s="308"/>
      <c r="D12" s="308"/>
      <c r="E12" s="308"/>
      <c r="F12" s="308"/>
      <c r="G12" s="308"/>
    </row>
    <row r="13" spans="1:12" hidden="1"/>
    <row r="14" spans="1:12" ht="15.75" hidden="1" customHeight="1">
      <c r="B14" s="276" t="s">
        <v>155</v>
      </c>
      <c r="C14" s="276"/>
      <c r="D14" s="278"/>
      <c r="E14" s="278"/>
      <c r="F14" s="278"/>
      <c r="G14" s="278"/>
      <c r="H14" s="21"/>
      <c r="I14" s="21"/>
    </row>
    <row r="15" spans="1:12" ht="15.75" hidden="1" customHeight="1">
      <c r="B15" s="308" t="s">
        <v>156</v>
      </c>
      <c r="C15" s="308"/>
      <c r="D15" s="308"/>
      <c r="E15" s="334"/>
      <c r="F15" s="334"/>
      <c r="G15" s="334"/>
      <c r="H15" s="21"/>
      <c r="I15" s="21"/>
    </row>
    <row r="16" spans="1:12" hidden="1"/>
    <row r="17" spans="2:7" ht="82.5" hidden="1" customHeight="1">
      <c r="B17" s="165" t="s">
        <v>132</v>
      </c>
      <c r="C17" s="296" t="s">
        <v>168</v>
      </c>
      <c r="D17" s="295"/>
      <c r="E17" s="165" t="s">
        <v>195</v>
      </c>
      <c r="F17" s="165" t="s">
        <v>196</v>
      </c>
      <c r="G17" s="165" t="s">
        <v>197</v>
      </c>
    </row>
    <row r="18" spans="2:7" ht="15" hidden="1" customHeight="1">
      <c r="B18" s="165">
        <v>1</v>
      </c>
      <c r="C18" s="296">
        <v>2</v>
      </c>
      <c r="D18" s="295"/>
      <c r="E18" s="165">
        <v>3</v>
      </c>
      <c r="F18" s="165">
        <v>4</v>
      </c>
      <c r="G18" s="165">
        <v>5</v>
      </c>
    </row>
    <row r="19" spans="2:7" ht="15" hidden="1" customHeight="1">
      <c r="B19" s="3"/>
      <c r="C19" s="296"/>
      <c r="D19" s="295"/>
      <c r="E19" s="3"/>
      <c r="F19" s="3"/>
      <c r="G19" s="3"/>
    </row>
    <row r="20" spans="2:7" ht="15" hidden="1" customHeight="1">
      <c r="B20" s="3"/>
      <c r="C20" s="296"/>
      <c r="D20" s="295"/>
      <c r="E20" s="3"/>
      <c r="F20" s="3"/>
      <c r="G20" s="3"/>
    </row>
    <row r="21" spans="2:7" ht="15" hidden="1" customHeight="1">
      <c r="B21" s="3"/>
      <c r="C21" s="318" t="s">
        <v>10</v>
      </c>
      <c r="D21" s="320"/>
      <c r="E21" s="165"/>
      <c r="F21" s="165" t="s">
        <v>57</v>
      </c>
      <c r="G21" s="165"/>
    </row>
    <row r="22" spans="2:7" hidden="1"/>
    <row r="23" spans="2:7" ht="15.75" hidden="1" customHeight="1">
      <c r="B23" s="308" t="s">
        <v>217</v>
      </c>
      <c r="C23" s="308"/>
      <c r="D23" s="308"/>
      <c r="E23" s="308"/>
      <c r="F23" s="308"/>
      <c r="G23" s="308"/>
    </row>
    <row r="24" spans="2:7" hidden="1"/>
    <row r="25" spans="2:7" ht="15.75" hidden="1" customHeight="1">
      <c r="B25" s="276" t="s">
        <v>155</v>
      </c>
      <c r="C25" s="276"/>
      <c r="D25" s="278"/>
      <c r="E25" s="278"/>
      <c r="F25" s="278"/>
      <c r="G25" s="278"/>
    </row>
    <row r="26" spans="2:7" ht="15.75" hidden="1" customHeight="1">
      <c r="B26" s="308" t="s">
        <v>156</v>
      </c>
      <c r="C26" s="308"/>
      <c r="D26" s="308"/>
      <c r="E26" s="334"/>
      <c r="F26" s="334"/>
      <c r="G26" s="334"/>
    </row>
    <row r="27" spans="2:7" hidden="1"/>
    <row r="28" spans="2:7" ht="15" hidden="1" customHeight="1">
      <c r="B28" s="165" t="s">
        <v>132</v>
      </c>
      <c r="C28" s="296" t="s">
        <v>1</v>
      </c>
      <c r="D28" s="295"/>
      <c r="E28" s="165" t="s">
        <v>192</v>
      </c>
      <c r="F28" s="165" t="s">
        <v>193</v>
      </c>
      <c r="G28" s="165" t="s">
        <v>194</v>
      </c>
    </row>
    <row r="29" spans="2:7" ht="15" hidden="1" customHeight="1">
      <c r="B29" s="165">
        <v>1</v>
      </c>
      <c r="C29" s="296">
        <v>2</v>
      </c>
      <c r="D29" s="295"/>
      <c r="E29" s="165">
        <v>3</v>
      </c>
      <c r="F29" s="165">
        <v>4</v>
      </c>
      <c r="G29" s="165">
        <v>5</v>
      </c>
    </row>
    <row r="30" spans="2:7" ht="15" hidden="1" customHeight="1">
      <c r="B30" s="3"/>
      <c r="C30" s="296"/>
      <c r="D30" s="295"/>
      <c r="E30" s="3"/>
      <c r="F30" s="3"/>
      <c r="G30" s="3"/>
    </row>
    <row r="31" spans="2:7" ht="15" hidden="1" customHeight="1">
      <c r="B31" s="3"/>
      <c r="C31" s="296"/>
      <c r="D31" s="295"/>
      <c r="E31" s="3"/>
      <c r="F31" s="3"/>
      <c r="G31" s="3"/>
    </row>
    <row r="32" spans="2:7" ht="15" hidden="1" customHeight="1">
      <c r="B32" s="3"/>
      <c r="C32" s="318" t="s">
        <v>10</v>
      </c>
      <c r="D32" s="320"/>
      <c r="E32" s="165" t="s">
        <v>57</v>
      </c>
      <c r="F32" s="165" t="s">
        <v>57</v>
      </c>
      <c r="G32" s="165"/>
    </row>
    <row r="33" spans="2:9" hidden="1"/>
    <row r="34" spans="2:9" ht="36" customHeight="1">
      <c r="B34" s="323"/>
      <c r="C34" s="323"/>
      <c r="D34" s="323"/>
      <c r="E34" s="323"/>
      <c r="F34" s="323"/>
      <c r="G34" s="323"/>
    </row>
    <row r="36" spans="2:9" ht="15.75">
      <c r="B36" s="276" t="s">
        <v>155</v>
      </c>
      <c r="C36" s="276"/>
      <c r="D36" s="335">
        <v>244</v>
      </c>
      <c r="E36" s="335"/>
      <c r="F36" s="335"/>
      <c r="G36" s="335"/>
    </row>
    <row r="37" spans="2:9" ht="31.5" customHeight="1">
      <c r="B37" s="276" t="s">
        <v>156</v>
      </c>
      <c r="C37" s="276"/>
      <c r="D37" s="331" t="s">
        <v>393</v>
      </c>
      <c r="E37" s="331"/>
      <c r="F37" s="331"/>
      <c r="G37" s="331"/>
      <c r="H37" s="21"/>
      <c r="I37" s="21"/>
    </row>
    <row r="38" spans="2:9" ht="15.75">
      <c r="B38" s="323" t="s">
        <v>277</v>
      </c>
      <c r="C38" s="323"/>
      <c r="D38" s="323"/>
      <c r="E38" s="323"/>
      <c r="F38" s="323"/>
      <c r="G38" s="323"/>
    </row>
    <row r="40" spans="2:9" ht="45">
      <c r="B40" s="165" t="s">
        <v>132</v>
      </c>
      <c r="C40" s="296" t="s">
        <v>168</v>
      </c>
      <c r="D40" s="295"/>
      <c r="E40" s="165" t="s">
        <v>211</v>
      </c>
      <c r="F40" s="165" t="s">
        <v>212</v>
      </c>
      <c r="G40" s="165" t="s">
        <v>213</v>
      </c>
    </row>
    <row r="41" spans="2:9">
      <c r="B41" s="165">
        <v>1</v>
      </c>
      <c r="C41" s="296">
        <v>2</v>
      </c>
      <c r="D41" s="295"/>
      <c r="E41" s="165">
        <v>3</v>
      </c>
      <c r="F41" s="165">
        <v>4</v>
      </c>
      <c r="G41" s="165">
        <v>5</v>
      </c>
    </row>
    <row r="42" spans="2:9" ht="31.5" customHeight="1">
      <c r="B42" s="165"/>
      <c r="C42" s="285"/>
      <c r="D42" s="287"/>
      <c r="E42" s="165"/>
      <c r="F42" s="165"/>
      <c r="G42" s="35"/>
    </row>
    <row r="43" spans="2:9">
      <c r="B43" s="3"/>
      <c r="C43" s="318" t="s">
        <v>10</v>
      </c>
      <c r="D43" s="320"/>
      <c r="E43" s="165" t="s">
        <v>57</v>
      </c>
      <c r="F43" s="165" t="s">
        <v>57</v>
      </c>
      <c r="G43" s="33">
        <f>SUM(G42:G42)</f>
        <v>0</v>
      </c>
    </row>
    <row r="44" spans="2:9">
      <c r="G44" s="40"/>
    </row>
    <row r="45" spans="2:9" ht="15.75">
      <c r="B45" s="323" t="s">
        <v>278</v>
      </c>
      <c r="C45" s="323"/>
      <c r="D45" s="323"/>
      <c r="E45" s="323"/>
      <c r="F45" s="323"/>
      <c r="G45" s="323"/>
    </row>
    <row r="47" spans="2:9" ht="30">
      <c r="B47" s="165" t="s">
        <v>132</v>
      </c>
      <c r="C47" s="296" t="s">
        <v>168</v>
      </c>
      <c r="D47" s="294"/>
      <c r="E47" s="295"/>
      <c r="F47" s="165" t="s">
        <v>214</v>
      </c>
      <c r="G47" s="165" t="s">
        <v>215</v>
      </c>
    </row>
    <row r="48" spans="2:9">
      <c r="B48" s="165">
        <v>1</v>
      </c>
      <c r="C48" s="296">
        <v>2</v>
      </c>
      <c r="D48" s="294"/>
      <c r="E48" s="295"/>
      <c r="F48" s="165">
        <v>3</v>
      </c>
      <c r="G48" s="165">
        <v>4</v>
      </c>
    </row>
    <row r="49" spans="2:10" ht="25.5" customHeight="1">
      <c r="B49" s="165">
        <v>2</v>
      </c>
      <c r="C49" s="285" t="s">
        <v>323</v>
      </c>
      <c r="D49" s="303"/>
      <c r="E49" s="302"/>
      <c r="F49" s="165">
        <v>1</v>
      </c>
      <c r="G49" s="35">
        <v>111655</v>
      </c>
      <c r="J49" s="134"/>
    </row>
    <row r="50" spans="2:10" ht="25.5" customHeight="1">
      <c r="B50" s="165">
        <v>3</v>
      </c>
      <c r="C50" s="285" t="s">
        <v>391</v>
      </c>
      <c r="D50" s="303"/>
      <c r="E50" s="302"/>
      <c r="F50" s="165">
        <v>1</v>
      </c>
      <c r="G50" s="35">
        <v>13345</v>
      </c>
      <c r="J50" s="134"/>
    </row>
    <row r="51" spans="2:10">
      <c r="B51" s="3"/>
      <c r="C51" s="318" t="s">
        <v>10</v>
      </c>
      <c r="D51" s="319"/>
      <c r="E51" s="320"/>
      <c r="F51" s="165" t="s">
        <v>57</v>
      </c>
      <c r="G51" s="37">
        <f>SUM(G49:G50)</f>
        <v>125000</v>
      </c>
    </row>
    <row r="53" spans="2:10" ht="33" customHeight="1">
      <c r="B53" s="323" t="s">
        <v>279</v>
      </c>
      <c r="C53" s="323"/>
      <c r="D53" s="323"/>
      <c r="E53" s="323"/>
      <c r="F53" s="323"/>
      <c r="G53" s="323"/>
    </row>
    <row r="55" spans="2:10" ht="47.25" customHeight="1">
      <c r="B55" s="165" t="s">
        <v>132</v>
      </c>
      <c r="C55" s="296" t="s">
        <v>168</v>
      </c>
      <c r="D55" s="295"/>
      <c r="E55" s="165" t="s">
        <v>208</v>
      </c>
      <c r="F55" s="165" t="s">
        <v>216</v>
      </c>
      <c r="G55" s="165" t="s">
        <v>201</v>
      </c>
    </row>
    <row r="56" spans="2:10">
      <c r="B56" s="165">
        <v>1</v>
      </c>
      <c r="C56" s="296">
        <v>2</v>
      </c>
      <c r="D56" s="295"/>
      <c r="E56" s="165">
        <v>3</v>
      </c>
      <c r="F56" s="165">
        <v>4</v>
      </c>
      <c r="G56" s="165">
        <v>5</v>
      </c>
    </row>
    <row r="57" spans="2:10" ht="35.25" customHeight="1">
      <c r="B57" s="165"/>
      <c r="C57" s="285"/>
      <c r="D57" s="287"/>
      <c r="E57" s="52"/>
      <c r="F57" s="52"/>
      <c r="G57" s="35"/>
    </row>
    <row r="58" spans="2:10" ht="35.25" customHeight="1">
      <c r="B58" s="165"/>
      <c r="C58" s="285"/>
      <c r="D58" s="302"/>
      <c r="E58" s="52"/>
      <c r="F58" s="52"/>
      <c r="G58" s="35"/>
    </row>
    <row r="59" spans="2:10">
      <c r="B59" s="3"/>
      <c r="C59" s="318" t="s">
        <v>10</v>
      </c>
      <c r="D59" s="320"/>
      <c r="E59" s="165" t="s">
        <v>57</v>
      </c>
      <c r="F59" s="165" t="s">
        <v>57</v>
      </c>
      <c r="G59" s="33">
        <f>SUM(G57:G58)</f>
        <v>0</v>
      </c>
    </row>
    <row r="61" spans="2:10">
      <c r="B61" s="114" t="s">
        <v>347</v>
      </c>
      <c r="C61" s="115"/>
      <c r="D61" s="116"/>
      <c r="E61" s="115"/>
      <c r="F61" s="117" t="s">
        <v>371</v>
      </c>
    </row>
    <row r="62" spans="2:10">
      <c r="B62" s="118"/>
      <c r="C62" s="119"/>
      <c r="D62" s="120"/>
      <c r="E62" s="115"/>
      <c r="F62" s="121" t="s">
        <v>348</v>
      </c>
    </row>
    <row r="63" spans="2:10">
      <c r="B63" s="114" t="s">
        <v>349</v>
      </c>
      <c r="C63" s="115"/>
      <c r="D63" s="122"/>
      <c r="E63" s="115"/>
      <c r="F63" s="123" t="s">
        <v>328</v>
      </c>
    </row>
    <row r="64" spans="2:10">
      <c r="B64" s="114"/>
      <c r="C64" s="115"/>
      <c r="D64" s="124"/>
      <c r="E64" s="115"/>
      <c r="F64" s="121" t="s">
        <v>348</v>
      </c>
    </row>
    <row r="65" spans="2:6">
      <c r="B65" s="114" t="s">
        <v>350</v>
      </c>
      <c r="C65" s="115"/>
      <c r="D65" s="122"/>
      <c r="E65" s="115"/>
      <c r="F65" s="125" t="s">
        <v>328</v>
      </c>
    </row>
    <row r="66" spans="2:6">
      <c r="B66" s="118"/>
      <c r="C66" s="115"/>
      <c r="D66" s="126"/>
      <c r="E66" s="115"/>
      <c r="F66" s="121" t="s">
        <v>348</v>
      </c>
    </row>
    <row r="67" spans="2:6">
      <c r="B67" s="118" t="s">
        <v>357</v>
      </c>
      <c r="C67" s="136">
        <v>43281</v>
      </c>
      <c r="D67" s="118"/>
      <c r="E67" s="115"/>
      <c r="F67" s="118"/>
    </row>
  </sheetData>
  <mergeCells count="52">
    <mergeCell ref="C6:D6"/>
    <mergeCell ref="B2:G2"/>
    <mergeCell ref="B3:C3"/>
    <mergeCell ref="D3:G3"/>
    <mergeCell ref="B4:D4"/>
    <mergeCell ref="E4:G4"/>
    <mergeCell ref="C20:D20"/>
    <mergeCell ref="C7:D7"/>
    <mergeCell ref="C8:D8"/>
    <mergeCell ref="C9:D9"/>
    <mergeCell ref="C10:D10"/>
    <mergeCell ref="B12:G12"/>
    <mergeCell ref="B14:C14"/>
    <mergeCell ref="D14:G14"/>
    <mergeCell ref="B15:D15"/>
    <mergeCell ref="E15:G15"/>
    <mergeCell ref="C17:D17"/>
    <mergeCell ref="C18:D18"/>
    <mergeCell ref="C19:D19"/>
    <mergeCell ref="B34:G34"/>
    <mergeCell ref="C21:D21"/>
    <mergeCell ref="B23:G23"/>
    <mergeCell ref="B25:C25"/>
    <mergeCell ref="D25:G25"/>
    <mergeCell ref="B26:D26"/>
    <mergeCell ref="E26:G26"/>
    <mergeCell ref="C28:D28"/>
    <mergeCell ref="C29:D29"/>
    <mergeCell ref="C30:D30"/>
    <mergeCell ref="C31:D31"/>
    <mergeCell ref="C32:D32"/>
    <mergeCell ref="B38:G38"/>
    <mergeCell ref="C40:D40"/>
    <mergeCell ref="C41:D41"/>
    <mergeCell ref="C42:D42"/>
    <mergeCell ref="B36:C36"/>
    <mergeCell ref="D36:G36"/>
    <mergeCell ref="B37:C37"/>
    <mergeCell ref="D37:G37"/>
    <mergeCell ref="C43:D43"/>
    <mergeCell ref="B45:G45"/>
    <mergeCell ref="C47:E47"/>
    <mergeCell ref="C48:E48"/>
    <mergeCell ref="C49:E49"/>
    <mergeCell ref="C58:D58"/>
    <mergeCell ref="C59:D59"/>
    <mergeCell ref="C50:E50"/>
    <mergeCell ref="C51:E51"/>
    <mergeCell ref="B53:G53"/>
    <mergeCell ref="C55:D55"/>
    <mergeCell ref="C56:D56"/>
    <mergeCell ref="C57:D57"/>
  </mergeCells>
  <pageMargins left="0.25" right="0.25" top="0.75" bottom="0.75" header="0.3" footer="0.3"/>
  <pageSetup paperSize="9" fitToHeight="3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Титульный новый</vt:lpstr>
      <vt:lpstr>раздел1,2</vt:lpstr>
      <vt:lpstr>раздел 3,4</vt:lpstr>
      <vt:lpstr>раздел 5-9 (4)</vt:lpstr>
      <vt:lpstr>обоснование 1</vt:lpstr>
      <vt:lpstr>обоснование 2 дох</vt:lpstr>
      <vt:lpstr>обоснование 2 (2)</vt:lpstr>
      <vt:lpstr>обоснование 2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2019-01-10T09:12:33Z</dcterms:modified>
</cp:coreProperties>
</file>