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00" windowHeight="8745" firstSheet="3" activeTab="9"/>
  </bookViews>
  <sheets>
    <sheet name="титул" sheetId="6" r:id="rId1"/>
    <sheet name="раздел1,2" sheetId="1" r:id="rId2"/>
    <sheet name="раздел 3,4" sheetId="4" r:id="rId3"/>
    <sheet name="раздел 5-9 (4)" sheetId="17" r:id="rId4"/>
    <sheet name="раздел 5-9 (3)" sheetId="16" r:id="rId5"/>
    <sheet name="обоснование 1" sheetId="8" r:id="rId6"/>
    <sheet name="обоснование 2 дох" sheetId="11" r:id="rId7"/>
    <sheet name="обоснование 2 (2)" sheetId="14" r:id="rId8"/>
    <sheet name="обоснование 2(2,1)" sheetId="18" r:id="rId9"/>
    <sheet name="обоснование 2" sheetId="9" r:id="rId10"/>
  </sheets>
  <definedNames>
    <definedName name="_xlnm._FilterDatabase" localSheetId="2" hidden="1">'раздел 3,4'!$A$62:$L$109</definedName>
    <definedName name="sub_1001" localSheetId="5">'обоснование 1'!#REF!</definedName>
    <definedName name="sub_1001" localSheetId="9">'обоснование 2'!#REF!</definedName>
    <definedName name="sub_1001" localSheetId="7">'обоснование 2 (2)'!#REF!</definedName>
    <definedName name="sub_1001" localSheetId="6">'обоснование 2 дох'!#REF!</definedName>
    <definedName name="sub_1001" localSheetId="2">'раздел 3,4'!#REF!</definedName>
    <definedName name="sub_1001" localSheetId="4">'раздел 5-9 (3)'!#REF!</definedName>
    <definedName name="sub_1001" localSheetId="3">'раздел 5-9 (4)'!#REF!</definedName>
    <definedName name="sub_1001" localSheetId="1">'раздел1,2'!#REF!</definedName>
  </definedNames>
  <calcPr calcId="152511"/>
</workbook>
</file>

<file path=xl/calcChain.xml><?xml version="1.0" encoding="utf-8"?>
<calcChain xmlns="http://schemas.openxmlformats.org/spreadsheetml/2006/main">
  <c r="J16" i="4" l="1"/>
  <c r="J11" i="4"/>
  <c r="G132" i="11" l="1"/>
  <c r="G119" i="11"/>
  <c r="D22" i="8"/>
  <c r="J22" i="8"/>
  <c r="G97" i="4"/>
  <c r="G87" i="4"/>
  <c r="G95" i="4"/>
  <c r="G108" i="4"/>
  <c r="G89" i="4"/>
  <c r="G86" i="4"/>
  <c r="F44" i="4"/>
  <c r="E41" i="4"/>
  <c r="E37" i="4"/>
  <c r="E15" i="4"/>
  <c r="E22" i="4"/>
  <c r="E26" i="4"/>
  <c r="E25" i="4"/>
  <c r="E24" i="4"/>
  <c r="F21" i="17"/>
  <c r="F20" i="17"/>
  <c r="F20" i="16" l="1"/>
  <c r="J24" i="4"/>
  <c r="J22" i="4"/>
  <c r="J45" i="4"/>
  <c r="K42" i="4"/>
  <c r="J43" i="4" l="1"/>
  <c r="J39" i="4"/>
  <c r="J35" i="4" l="1"/>
  <c r="K36" i="4" l="1"/>
  <c r="J37" i="4"/>
  <c r="E20" i="4" l="1"/>
  <c r="G101" i="4"/>
  <c r="G102" i="4"/>
  <c r="G105" i="4"/>
  <c r="J26" i="8" l="1"/>
  <c r="G68" i="14" l="1"/>
  <c r="D22" i="4"/>
  <c r="G35" i="4"/>
  <c r="D44" i="4"/>
  <c r="G43" i="4"/>
  <c r="D23" i="4"/>
  <c r="G96" i="4" l="1"/>
  <c r="G100" i="4"/>
  <c r="G88" i="4"/>
  <c r="E45" i="4"/>
  <c r="E39" i="4"/>
  <c r="G74" i="14" l="1"/>
  <c r="G54" i="14"/>
  <c r="G42" i="14"/>
  <c r="D42" i="4"/>
  <c r="D43" i="4"/>
  <c r="D40" i="4"/>
  <c r="G19" i="4"/>
  <c r="G111" i="11" l="1"/>
  <c r="G133" i="11" l="1"/>
  <c r="D15" i="4" l="1"/>
  <c r="D26" i="4" l="1"/>
  <c r="D25" i="4"/>
  <c r="G121" i="11" l="1"/>
  <c r="G64" i="11"/>
  <c r="H12" i="8"/>
  <c r="D12" i="8" s="1"/>
  <c r="J12" i="8" s="1"/>
  <c r="H13" i="8"/>
  <c r="D13" i="8" s="1"/>
  <c r="J13" i="8" s="1"/>
  <c r="H14" i="8"/>
  <c r="D14" i="8" s="1"/>
  <c r="J14" i="8" s="1"/>
  <c r="H15" i="8"/>
  <c r="D15" i="8" s="1"/>
  <c r="J15" i="8" s="1"/>
  <c r="H16" i="8"/>
  <c r="D16" i="8" s="1"/>
  <c r="J16" i="8" s="1"/>
  <c r="H17" i="8"/>
  <c r="D17" i="8" s="1"/>
  <c r="J17" i="8" s="1"/>
  <c r="H18" i="8"/>
  <c r="D18" i="8" s="1"/>
  <c r="J18" i="8" s="1"/>
  <c r="H19" i="8"/>
  <c r="D19" i="8" s="1"/>
  <c r="J19" i="8" s="1"/>
  <c r="H20" i="8"/>
  <c r="D20" i="8" s="1"/>
  <c r="J20" i="8" s="1"/>
  <c r="H21" i="8"/>
  <c r="D21" i="8" s="1"/>
  <c r="J21" i="8" s="1"/>
  <c r="H22" i="8"/>
  <c r="H23" i="8"/>
  <c r="D23" i="8" s="1"/>
  <c r="J23" i="8" s="1"/>
  <c r="H24" i="8"/>
  <c r="D24" i="8" s="1"/>
  <c r="J24" i="8" s="1"/>
  <c r="H25" i="8"/>
  <c r="D25" i="8" s="1"/>
  <c r="J25" i="8" s="1"/>
  <c r="H11" i="8"/>
  <c r="D11" i="8" s="1"/>
  <c r="J11" i="8" s="1"/>
  <c r="D10" i="8"/>
  <c r="J10" i="8" s="1"/>
  <c r="I85" i="4"/>
  <c r="H85" i="4"/>
  <c r="G85" i="4"/>
  <c r="J20" i="4"/>
  <c r="D16" i="4"/>
  <c r="D11" i="4"/>
  <c r="D8" i="4" l="1"/>
  <c r="G94" i="11"/>
  <c r="G105" i="11"/>
  <c r="J52" i="4"/>
  <c r="D39" i="4" l="1"/>
  <c r="D41" i="4"/>
  <c r="D45" i="4"/>
  <c r="D37" i="4"/>
  <c r="D24" i="4"/>
  <c r="D20" i="4" s="1"/>
  <c r="E71" i="4" l="1"/>
  <c r="F71" i="4"/>
  <c r="L85" i="4"/>
  <c r="L70" i="4" s="1"/>
  <c r="K85" i="4"/>
  <c r="K70" i="4" s="1"/>
  <c r="J85" i="4"/>
  <c r="J70" i="4" s="1"/>
  <c r="G20" i="11" l="1"/>
  <c r="F85" i="4" l="1"/>
  <c r="J33" i="4"/>
  <c r="J19" i="4" s="1"/>
  <c r="E33" i="4"/>
  <c r="G75" i="11"/>
  <c r="G74" i="11"/>
  <c r="G44" i="11"/>
  <c r="G43" i="11"/>
  <c r="G42" i="11"/>
  <c r="G41" i="11"/>
  <c r="G40" i="11"/>
  <c r="E85" i="4" l="1"/>
  <c r="H70" i="4"/>
  <c r="G78" i="11"/>
  <c r="G57" i="11"/>
  <c r="G45" i="11"/>
  <c r="D85" i="4"/>
  <c r="G71" i="4"/>
  <c r="D71" i="4" s="1"/>
  <c r="D70" i="4" l="1"/>
  <c r="E35" i="4"/>
  <c r="E19" i="4" l="1"/>
  <c r="D19" i="4" s="1"/>
  <c r="D35" i="4"/>
  <c r="D62" i="1"/>
  <c r="D55" i="1"/>
  <c r="D33" i="4" l="1"/>
  <c r="I70" i="4"/>
  <c r="G70" i="4"/>
  <c r="E70" i="4"/>
  <c r="F70" i="4"/>
  <c r="I50" i="8" l="1"/>
  <c r="I44" i="8"/>
  <c r="I43" i="8" s="1"/>
  <c r="I47" i="8" l="1"/>
  <c r="I54" i="8" s="1"/>
  <c r="J8" i="4" l="1"/>
  <c r="J27" i="4" l="1"/>
</calcChain>
</file>

<file path=xl/comments1.xml><?xml version="1.0" encoding="utf-8"?>
<comments xmlns="http://schemas.openxmlformats.org/spreadsheetml/2006/main">
  <authors>
    <author>Автор</author>
  </authors>
  <commentLis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<sst xmlns="http://schemas.openxmlformats.org/spreadsheetml/2006/main" count="856" uniqueCount="418">
  <si>
    <t>I. Сведения о деятельности муниципального бюджетного учреждения</t>
  </si>
  <si>
    <t>Наименование показателя</t>
  </si>
  <si>
    <t>в том числе:</t>
  </si>
  <si>
    <t>Сумма</t>
  </si>
  <si>
    <t>из них:</t>
  </si>
  <si>
    <t>-</t>
  </si>
  <si>
    <t>Субсидии на выполнение муниципального задания</t>
  </si>
  <si>
    <t>Услуги связи</t>
  </si>
  <si>
    <t>Коммунальные услуги</t>
  </si>
  <si>
    <t>Прочие расходы</t>
  </si>
  <si>
    <t>Итого:</t>
  </si>
  <si>
    <t>Исполнитель</t>
  </si>
  <si>
    <t>1.4 Общая балансовая стоимость недвижимого имущества</t>
  </si>
  <si>
    <r>
      <t>II. Показатели финансового состояния предприятия</t>
    </r>
    <r>
      <rPr>
        <sz val="11"/>
        <color rgb="FF000000"/>
        <rFont val="Times New Roman"/>
        <family val="1"/>
        <charset val="204"/>
      </rPr>
      <t>.</t>
    </r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</si>
  <si>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</si>
  <si>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</si>
  <si>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</si>
  <si>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</si>
  <si>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</si>
  <si>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</si>
  <si>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1.5 Общая балансовая стоимость  движимого имущества</t>
  </si>
  <si>
    <r>
      <rPr>
        <b/>
        <sz val="12"/>
        <color rgb="FF000000"/>
        <rFont val="Times New Roman"/>
        <family val="1"/>
        <charset val="204"/>
      </rPr>
      <t>1.3.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Перечень услуг (работ), относящиеся к основным видам деятельности: </t>
    </r>
  </si>
  <si>
    <t>1.3.1 Перечень услуг (работ), осуществляемых на платной основе:</t>
  </si>
  <si>
    <t>Сумма,
тыс. руб.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</si>
  <si>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</si>
  <si>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</si>
  <si>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</si>
  <si>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</si>
  <si>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</si>
  <si>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</si>
  <si>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</si>
  <si>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</si>
  <si>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</si>
  <si>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</si>
  <si>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>Финансовые активы, всего</t>
  </si>
  <si>
    <t>Нефинансовые активы,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</si>
  <si>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</si>
  <si>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</si>
  <si>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</si>
  <si>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t>III. Показатели по поступлениям и выплатам учреждения</t>
  </si>
  <si>
    <t>Код строки</t>
  </si>
  <si>
    <t>Код бюджетной классификации Российской Федерации</t>
  </si>
  <si>
    <t>Объем финансового обеспечения, руб.</t>
  </si>
  <si>
    <t>всего</t>
  </si>
  <si>
    <t>субсидии на финансовое обеспечение выполнения муниципального задания</t>
  </si>
  <si>
    <t>субсидии предоставляемые в соотвествии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</si>
  <si>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</si>
  <si>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</si>
  <si>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</si>
  <si>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</si>
  <si>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 том числе:
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</si>
  <si>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</si>
  <si>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</si>
  <si>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</si>
  <si>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</si>
  <si>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</si>
  <si>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130</t>
  </si>
  <si>
    <t>х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</si>
  <si>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</si>
  <si>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</si>
  <si>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</si>
  <si>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</si>
  <si>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</si>
  <si>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</si>
  <si>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</si>
  <si>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</si>
  <si>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
всего:</t>
  </si>
  <si>
    <t>Поступления от доходов,
всего:</t>
  </si>
  <si>
    <t>200</t>
  </si>
  <si>
    <t>в том числе на:
выплаты персоналу
всего:</t>
  </si>
  <si>
    <t>210</t>
  </si>
  <si>
    <t>211</t>
  </si>
  <si>
    <t>социальные и иные выплаты населению,
всего:</t>
  </si>
  <si>
    <t>уплату налогов, сборов и иных платежей,
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</si>
  <si>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</si>
  <si>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</si>
  <si>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</si>
  <si>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услуг,
всего</t>
  </si>
  <si>
    <t>260</t>
  </si>
  <si>
    <t>Поступление
финансовых активов,
всего:</t>
  </si>
  <si>
    <t>300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</si>
  <si>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</si>
  <si>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</si>
  <si>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</si>
  <si>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</si>
  <si>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</si>
  <si>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</si>
  <si>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</si>
  <si>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</si>
  <si>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</si>
  <si>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Остаток средств на начало года</t>
  </si>
  <si>
    <t>500</t>
  </si>
  <si>
    <t>420</t>
  </si>
  <si>
    <t>Остаток средств на конец года</t>
  </si>
  <si>
    <t>600</t>
  </si>
  <si>
    <t>250</t>
  </si>
  <si>
    <t>расходы на закупку товаров, работ, услуг,
всего</t>
  </si>
  <si>
    <t>IV.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</si>
  <si>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</si>
  <si>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</si>
  <si>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</si>
  <si>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r>
      <t>на 20</t>
    </r>
    <r>
      <rPr>
        <u/>
        <sz val="11"/>
        <color theme="1"/>
        <rFont val="Times New Roman"/>
        <family val="1"/>
        <charset val="204"/>
      </rPr>
      <t>17</t>
    </r>
    <r>
      <rPr>
        <sz val="11"/>
        <color theme="1"/>
        <rFont val="Times New Roman"/>
        <family val="1"/>
        <charset val="204"/>
      </rPr>
      <t xml:space="preserve"> г.
очередной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</si>
  <si>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г. 
1-ый год планового периода</t>
    </r>
  </si>
  <si>
    <r>
      <t>на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 xml:space="preserve"> г.
2-ой год планового периода</t>
    </r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</si>
  <si>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</si>
  <si>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</si>
  <si>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</si>
  <si>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</si>
  <si>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</si>
  <si>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</si>
  <si>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</si>
  <si>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</si>
  <si>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</si>
  <si>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</si>
  <si>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</si>
  <si>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</si>
  <si>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</si>
  <si>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0001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</si>
  <si>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</si>
  <si>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</si>
  <si>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</si>
  <si>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</si>
  <si>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</si>
  <si>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V. Сведения о вносимых изменениях</t>
  </si>
  <si>
    <t xml:space="preserve">по виду поступлений </t>
  </si>
  <si>
    <t>на</t>
  </si>
  <si>
    <t>г.</t>
  </si>
  <si>
    <t>Обоснования и расчеты по вносимым изменениям</t>
  </si>
  <si>
    <t>Сумма изменений (+; -),
руб.</t>
  </si>
  <si>
    <t>Код по бюджетной классификации Российской Федерации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</si>
  <si>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</si>
  <si>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</si>
  <si>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</si>
  <si>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</si>
  <si>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</si>
  <si>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VI. Мероприятия стратегического развития учреждения</t>
  </si>
  <si>
    <t>№ п/п</t>
  </si>
  <si>
    <t>Цель/задача</t>
  </si>
  <si>
    <t>Мероприятие</t>
  </si>
  <si>
    <t>Расходы на мероприятие</t>
  </si>
  <si>
    <t>Плановый результат 
20___ г.</t>
  </si>
  <si>
    <t>Срок исполнения (начало)</t>
  </si>
  <si>
    <t>Срок исполнения (окончание)</t>
  </si>
  <si>
    <t>Показатель</t>
  </si>
  <si>
    <t>VII. Мероприятия по энергосбережению и повышению энергетической эффективности</t>
  </si>
  <si>
    <t>VIII. Сведения о средствах, поступающих во временное распоряжение учреждения</t>
  </si>
  <si>
    <t>Сумма,
руб.</t>
  </si>
  <si>
    <t>Поступление</t>
  </si>
  <si>
    <t>Выбытие</t>
  </si>
  <si>
    <t>010</t>
  </si>
  <si>
    <t>020</t>
  </si>
  <si>
    <t>030</t>
  </si>
  <si>
    <t>040</t>
  </si>
  <si>
    <t>IХ. Справочная информация</t>
  </si>
  <si>
    <t>Объем бюджетных инвестиций (в части переданных полномочий муниципального заказчика в соотвествии с Бюджетным кодексом российской Федерации), всего:</t>
  </si>
  <si>
    <t>Главный бухгалтер</t>
  </si>
  <si>
    <t>________________</t>
  </si>
  <si>
    <t>Тел.</t>
  </si>
  <si>
    <t>Расчеты (обоснования) к плану финансово-хозяйственной деятельности</t>
  </si>
  <si>
    <t>Код видов расходов</t>
  </si>
  <si>
    <t>Источник финансового обеспечения</t>
  </si>
  <si>
    <t>1.1. Расчет (обоснования) расходов на оплату труда</t>
  </si>
  <si>
    <t>Установленная численность</t>
  </si>
  <si>
    <t>Среднемесячный размер оплаты труда на одного работника, руб.:</t>
  </si>
  <si>
    <t>по должностному окладу</t>
  </si>
  <si>
    <t>по выплатам компесационного характера</t>
  </si>
  <si>
    <t>по выплатам стимулирующего характера</t>
  </si>
  <si>
    <t>Ежемесячная надбавка к должностному окладу,
%</t>
  </si>
  <si>
    <t>Районный коэффициент</t>
  </si>
  <si>
    <t>Фонд оплты труда в год,
руб. 
(гр.3 х гр.4 (1+ гр. 8/100)х гр. 9 х12)</t>
  </si>
  <si>
    <t>Итого</t>
  </si>
  <si>
    <t>1.2. Расчет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</si>
  <si>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</si>
  <si>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</si>
  <si>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</si>
  <si>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</si>
  <si>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</si>
  <si>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</si>
  <si>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</si>
  <si>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</si>
  <si>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
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</si>
  <si>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</si>
  <si>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</si>
  <si>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
руб.</t>
  </si>
  <si>
    <t>Сумма взносов,
руб.</t>
  </si>
  <si>
    <t>Страховые взносы в Пенсионный фонд Российской Федерации, всего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</si>
  <si>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</si>
  <si>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</si>
  <si>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</si>
  <si>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 xml:space="preserve">   в том числе:
по ставке 22,0 %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</si>
  <si>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</si>
  <si>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</si>
  <si>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</si>
  <si>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>Страховые взносы в Федеральный фонд обязательного медицинского страхования, всего (по ставке 5,1 %)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</si>
  <si>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</si>
  <si>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2. Расчеты (обоснования) расходов на социальные и иные выплаты населению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</si>
  <si>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</si>
  <si>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</si>
  <si>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</si>
  <si>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</si>
  <si>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</si>
  <si>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</si>
  <si>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Количество номеров</t>
  </si>
  <si>
    <t>Количество платежей в год</t>
  </si>
  <si>
    <t>Стоимость за единицу, 
руб.</t>
  </si>
  <si>
    <t>Сумма, руб.
(гр. 3 х гр. 4)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</si>
  <si>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</si>
  <si>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</si>
  <si>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</si>
  <si>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Тариф (с учетом НДС), руб.</t>
  </si>
  <si>
    <t>Индексация,
%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</si>
  <si>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</si>
  <si>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</si>
  <si>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</si>
  <si>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
руб.</t>
  </si>
  <si>
    <t>Объект</t>
  </si>
  <si>
    <t>Количество работ (услуг)</t>
  </si>
  <si>
    <t>Стоимость работ (услуг),
руб.</t>
  </si>
  <si>
    <t>Количество договоров</t>
  </si>
  <si>
    <t>Стоимость услуги,
руб.</t>
  </si>
  <si>
    <t>Средняя стоимость,
руб.</t>
  </si>
  <si>
    <t>4. Расчет (обоснование) расходов на безвозмездные перечисления организациям</t>
  </si>
  <si>
    <t>3. Расчет (обоснование) расходов на уплату налогов, сборов и иных платежей</t>
  </si>
  <si>
    <t>2. Расчет (обоснование) расходов прочих расходов (кроме расходов на закупку товаров, работ, услуг)</t>
  </si>
  <si>
    <t>6.2. Расчет (обоснование) расходов на оплату коммунальных услуг</t>
  </si>
  <si>
    <t>Теплоснабжение (2016)</t>
  </si>
  <si>
    <t>Размер потребления ресурсов</t>
  </si>
  <si>
    <t>Электроэнергия (2016 здание 1)</t>
  </si>
  <si>
    <t>Электроэнергия (2016 здание 2)</t>
  </si>
  <si>
    <t>Теплоснабжение (2017)</t>
  </si>
  <si>
    <t>Водоснабжение (2017)</t>
  </si>
  <si>
    <t>Электроэнергия (2017 здание 1)</t>
  </si>
  <si>
    <t>Электроэнергия (2017 здание 2)</t>
  </si>
  <si>
    <t>Водоснабжение и водоотведение (2016)</t>
  </si>
  <si>
    <t>Объем средств, поступивших во временное распоряжение, всего:</t>
  </si>
  <si>
    <t>ТО и ремонт автомобилей</t>
  </si>
  <si>
    <t>Поставка топлива</t>
  </si>
  <si>
    <t>Юридические услуги</t>
  </si>
  <si>
    <t>Обслуживание и ремонт АПС</t>
  </si>
  <si>
    <t>Услуги по заправке картриджей для оргтехники</t>
  </si>
  <si>
    <t>Охранные услуги</t>
  </si>
  <si>
    <t>Обслуживание и ремонт охранных систем</t>
  </si>
  <si>
    <t>Услуги по информационной поддержке ПК "1С Бухгалтерия"</t>
  </si>
  <si>
    <t>Услуги по информационной поддержке ПК "ИСС Техэксперт"</t>
  </si>
  <si>
    <t>Услуги по информационной поддержке ПК "Сметный калькулятор</t>
  </si>
  <si>
    <t>ОСАГО на три автомобиля</t>
  </si>
  <si>
    <t>Покупка запчастей</t>
  </si>
  <si>
    <t>Услуги по информационной поддержке ПК "Консультант-Плюс"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</si>
  <si>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</si>
  <si>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</si>
  <si>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</si>
  <si>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</si>
  <si>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</si>
  <si>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</si>
  <si>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</si>
  <si>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</si>
  <si>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</si>
  <si>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</si>
  <si>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</si>
  <si>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</si>
  <si>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</si>
  <si>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</si>
  <si>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</si>
  <si>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</si>
  <si>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</si>
  <si>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</si>
  <si>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</si>
  <si>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</si>
  <si>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</si>
  <si>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</si>
  <si>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</si>
  <si>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</si>
  <si>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</si>
  <si>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</si>
  <si>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</si>
  <si>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</si>
  <si>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</si>
  <si>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Средства от иной приносящей доход деятельности</t>
  </si>
  <si>
    <t>1. Расчет (обоснование) расходов на уплату налогов, сборов и иных платежей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</si>
  <si>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</si>
  <si>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</si>
  <si>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</si>
  <si>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2.2. Расчет (обоснование) расходов на оплату коммунальных услуг</t>
  </si>
  <si>
    <t>2.3. Расчет (обоснование) расходов на оплату работ, услуг по содержанию имущества</t>
  </si>
  <si>
    <t>2.4. Расчет (обоснование) расходов на оплату прочих работ, услуг</t>
  </si>
  <si>
    <t>Городская и междугородняя телефонная связь</t>
  </si>
  <si>
    <t>Обучение сотрудников</t>
  </si>
  <si>
    <t>Поставка питьевой воды</t>
  </si>
  <si>
    <t>Информационные услуги</t>
  </si>
  <si>
    <t>Продление лицензий на программное обеспечение</t>
  </si>
  <si>
    <t>Канцтовары</t>
  </si>
  <si>
    <t>Покупка картриджей</t>
  </si>
  <si>
    <t>2018</t>
  </si>
  <si>
    <t>2019</t>
  </si>
  <si>
    <t>2020</t>
  </si>
  <si>
    <t>2021</t>
  </si>
  <si>
    <t>2022</t>
  </si>
  <si>
    <t>Приобретение канцтоваров</t>
  </si>
  <si>
    <t>Покупка картриджей для оргтехники</t>
  </si>
  <si>
    <t>2023</t>
  </si>
  <si>
    <t>2024</t>
  </si>
  <si>
    <t>2025</t>
  </si>
  <si>
    <t>Группа должностей</t>
  </si>
  <si>
    <r>
      <rPr>
        <b/>
        <sz val="12"/>
        <color rgb="FF000000"/>
        <rFont val="Times New Roman"/>
        <family val="1"/>
        <charset val="204"/>
      </rPr>
      <t>1.1</t>
    </r>
    <r>
      <rPr>
        <b/>
        <sz val="7"/>
        <color rgb="FF000000"/>
        <rFont val="Times New Roman"/>
        <family val="1"/>
        <charset val="204"/>
      </rPr>
      <t> </t>
    </r>
    <r>
      <rPr>
        <sz val="7"/>
        <color rgb="FF000000"/>
        <rFont val="Times New Roman"/>
        <family val="1"/>
        <charset val="204"/>
      </rPr>
      <t xml:space="preserve">   </t>
    </r>
    <r>
      <rPr>
        <b/>
        <sz val="12"/>
        <color rgb="FF000000"/>
        <rFont val="Times New Roman"/>
        <family val="1"/>
        <charset val="204"/>
      </rPr>
      <t>Учреждение создано для выполнения работ и оказания услуг в целях</t>
    </r>
    <r>
      <rPr>
        <sz val="12"/>
        <color rgb="FF000000"/>
        <rFont val="Times New Roman"/>
        <family val="1"/>
        <charset val="204"/>
      </rPr>
      <t xml:space="preserve"> </t>
    </r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</si>
  <si>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</si>
  <si>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</si>
  <si>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</si>
  <si>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</si>
  <si>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</si>
  <si>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</si>
  <si>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</si>
  <si>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</si>
  <si>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</si>
  <si>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</si>
  <si>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</si>
  <si>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</si>
  <si>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</si>
  <si>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</si>
  <si>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</si>
  <si>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r>
      <rPr>
        <b/>
        <sz val="12"/>
        <color rgb="FF000000"/>
        <rFont val="Times New Roman"/>
        <family val="1"/>
        <charset val="204"/>
      </rPr>
      <t>1.2</t>
    </r>
    <r>
      <rPr>
        <b/>
        <sz val="7"/>
        <color rgb="FF000000"/>
        <rFont val="Times New Roman"/>
        <family val="1"/>
        <charset val="204"/>
      </rPr>
      <t>  </t>
    </r>
    <r>
      <rPr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Учреждение осуществляет следующие виды деятельности</t>
    </r>
    <r>
      <rPr>
        <sz val="12"/>
        <color rgb="FF000000"/>
        <rFont val="Times New Roman"/>
        <family val="1"/>
        <charset val="204"/>
      </rPr>
      <t xml:space="preserve"> </t>
    </r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</si>
  <si>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</si>
  <si>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</si>
  <si>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</si>
  <si>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</si>
  <si>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</si>
  <si>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</si>
  <si>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</si>
  <si>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</si>
  <si>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на "  01 " января  2017 г.</t>
  </si>
  <si>
    <t>Приобретение угля и дров</t>
  </si>
  <si>
    <t>Приобретение ОС</t>
  </si>
  <si>
    <t>Текущий ремонт</t>
  </si>
  <si>
    <t>Изготовление дипломов и грамот</t>
  </si>
  <si>
    <t>Приобретение кубков призов для награждения</t>
  </si>
  <si>
    <t>Медосмотр сотрудников</t>
  </si>
  <si>
    <t>Продление лицензий программных комплексов и подписка</t>
  </si>
  <si>
    <t>Аршинова Ю.В.</t>
  </si>
  <si>
    <t>64-080</t>
  </si>
  <si>
    <t>директор</t>
  </si>
  <si>
    <t>зам директора</t>
  </si>
  <si>
    <t>главный бухгалтер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</si>
  <si>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</si>
  <si>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</si>
  <si>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</si>
  <si>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</si>
  <si>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</si>
  <si>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</si>
  <si>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</si>
  <si>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</si>
  <si>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</si>
  <si>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</si>
  <si>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Заправка картриджей</t>
  </si>
  <si>
    <t>Покупка бут.воды</t>
  </si>
  <si>
    <t>2.6. Расчет (обоснование) расходов на приобретение основных средств, материальных запасов</t>
  </si>
  <si>
    <t>оплата труда</t>
  </si>
  <si>
    <t xml:space="preserve"> начисления на выплаты по оплате труда</t>
  </si>
  <si>
    <t>субсидия на выполнение муниципального задания</t>
  </si>
  <si>
    <t>Оплата иных платежей</t>
  </si>
  <si>
    <t>Приобретение хозтоваров</t>
  </si>
  <si>
    <t>Покупка канцтоваров</t>
  </si>
  <si>
    <t>Вывоз жидких нечистот</t>
  </si>
  <si>
    <t>90100000000000000130</t>
  </si>
  <si>
    <t>90107030703000000290</t>
  </si>
  <si>
    <t>90107030703000000221</t>
  </si>
  <si>
    <t>90107030703000000223</t>
  </si>
  <si>
    <t>90107030703000000225</t>
  </si>
  <si>
    <t>90107030703000000226</t>
  </si>
  <si>
    <t>90107030703000000310</t>
  </si>
  <si>
    <t>90107030703000000340</t>
  </si>
  <si>
    <t>90107030703000000211</t>
  </si>
  <si>
    <t>90107030703000000213</t>
  </si>
  <si>
    <t>90107030703330000213</t>
  </si>
  <si>
    <t>90107030703330000211</t>
  </si>
  <si>
    <t>90100000000000000180</t>
  </si>
  <si>
    <t>,</t>
  </si>
  <si>
    <t>9010703070300000000211</t>
  </si>
  <si>
    <t>9010703070300000000226</t>
  </si>
  <si>
    <t>212</t>
  </si>
  <si>
    <t>90107030703000000212</t>
  </si>
  <si>
    <t>90107030703126000225</t>
  </si>
  <si>
    <t>90107030703000888310</t>
  </si>
  <si>
    <t>оплата коммунальных услуг</t>
  </si>
  <si>
    <t>прочие расходы</t>
  </si>
  <si>
    <t>9010703070300000000223</t>
  </si>
  <si>
    <t>Откачка кессона (ЖБО)</t>
  </si>
  <si>
    <t xml:space="preserve">2.5. Расчет (обоснование) расходов на аренду </t>
  </si>
  <si>
    <t>аренда зала</t>
  </si>
  <si>
    <t>9010703070300000000130</t>
  </si>
  <si>
    <t>9010703070333000000213</t>
  </si>
  <si>
    <t>начисления на оплату труда</t>
  </si>
  <si>
    <t>Пособие по уходу за ребенком</t>
  </si>
  <si>
    <t>Аренда зала</t>
  </si>
  <si>
    <t>90107030703000000224</t>
  </si>
  <si>
    <t>выделение средств для выплаты заработной платы за 12/17г</t>
  </si>
  <si>
    <t>выделение средств для выплаты начислений с заработной платы за 12/17г</t>
  </si>
  <si>
    <t>передвижение средств для выплаты начислений с стимул.выплат пед.раб-м</t>
  </si>
  <si>
    <t>передвижение средств для выплаты  стимул.выплат пед.раб-м согл указа президента</t>
  </si>
  <si>
    <t>9010703070333000000211</t>
  </si>
  <si>
    <t>передвижение средств для выплаты  заработной платы за 12/17 в связи с экономией по договору</t>
  </si>
  <si>
    <t>приносящая доход деятельность</t>
  </si>
  <si>
    <t>передвижение средств для оплаты аренды зала</t>
  </si>
  <si>
    <t>передвижение средств для оплаты аренды зала и приобретения ОС</t>
  </si>
  <si>
    <t>приобретение МЗ</t>
  </si>
  <si>
    <t>9010000000000000000340</t>
  </si>
  <si>
    <t>передвижение средств для приобретения МЗ</t>
  </si>
  <si>
    <t>передвижение средств для оплаты иных платежей</t>
  </si>
  <si>
    <t>31 декабря</t>
  </si>
  <si>
    <t>Доходы от приносящей доход деятельности</t>
  </si>
  <si>
    <t>9010000000000000000130</t>
  </si>
  <si>
    <t>увеличение плановых ассигнований за счет доходов от приносящей доход деятельности</t>
  </si>
  <si>
    <t>9010000000000000000211</t>
  </si>
  <si>
    <t>9010000000000000000213</t>
  </si>
  <si>
    <t>услуги связи</t>
  </si>
  <si>
    <t>9010000000000000000221</t>
  </si>
  <si>
    <t>9010000000000000000223</t>
  </si>
  <si>
    <t>передвижение средств для оплаты услуг интернет в связи с экономией</t>
  </si>
  <si>
    <t>на " 31  " декабря  2017 г.</t>
  </si>
  <si>
    <r>
      <t>на " 31 "</t>
    </r>
    <r>
      <rPr>
        <u/>
        <sz val="12"/>
        <color theme="1"/>
        <rFont val="Times New Roman"/>
        <family val="1"/>
        <charset val="204"/>
      </rPr>
      <t xml:space="preserve"> декабря </t>
    </r>
    <r>
      <rPr>
        <sz val="12"/>
        <color theme="1"/>
        <rFont val="Times New Roman"/>
        <family val="1"/>
        <charset val="204"/>
      </rPr>
      <t>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</si>
</sst>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\ _₽_-;\-* #,##0.0\ _₽_-;_-* &quot;-&quot;?\ _₽_-;_-@_-"/>
    <numFmt numFmtId="168" formatCode="_-* #,##0_р_._-;\-* #,##0_р_._-;_-* &quot;-&quot;??_р_._-;_-@_-"/>
    <numFmt numFmtId="169" formatCode="_-* #,##0.0\ _₽_-;\-* #,##0.0\ _₽_-;_-* &quot;-&quot;??\ _₽_-;_-@_-"/>
    <numFmt numFmtId="170" formatCode="#,##0.00_ ;\-#,##0.0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5" fillId="0" borderId="0"/>
  </cellStyleXfs>
  <cellXfs count="320">
    <xf numFmtId="0" fontId="0" fillId="0" borderId="0" xfId="0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6" fillId="2" borderId="1" xfId="1" applyFont="1" applyFill="1" applyBorder="1" applyAlignment="1">
      <alignment horizontal="center" vertical="center" wrapText="1"/>
    </xf>
    <xf numFmtId="164" fontId="14" fillId="0" borderId="1" xfId="1" applyFont="1" applyBorder="1" applyAlignment="1">
      <alignment vertical="center" wrapText="1"/>
    </xf>
    <xf numFmtId="164" fontId="6" fillId="2" borderId="16" xfId="1" applyFont="1" applyFill="1" applyBorder="1" applyAlignment="1">
      <alignment vertical="center" wrapText="1"/>
    </xf>
    <xf numFmtId="164" fontId="6" fillId="0" borderId="16" xfId="1" applyFont="1" applyBorder="1" applyAlignment="1">
      <alignment vertical="center" wrapText="1"/>
    </xf>
    <xf numFmtId="164" fontId="14" fillId="0" borderId="18" xfId="1" applyFont="1" applyBorder="1" applyAlignment="1">
      <alignment vertical="center" wrapText="1"/>
    </xf>
    <xf numFmtId="164" fontId="6" fillId="0" borderId="17" xfId="1" applyFont="1" applyBorder="1" applyAlignment="1">
      <alignment vertical="center" wrapText="1"/>
    </xf>
    <xf numFmtId="164" fontId="9" fillId="0" borderId="16" xfId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2" fillId="0" borderId="0" xfId="0" applyNumberFormat="1" applyFont="1"/>
    <xf numFmtId="49" fontId="22" fillId="0" borderId="0" xfId="0" applyNumberFormat="1" applyFont="1" applyAlignment="1">
      <alignment vertical="distributed"/>
    </xf>
    <xf numFmtId="2" fontId="6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top"/>
    </xf>
    <xf numFmtId="164" fontId="19" fillId="0" borderId="4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19" fillId="0" borderId="4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19" fillId="0" borderId="4" xfId="1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1" fontId="22" fillId="0" borderId="0" xfId="0" applyNumberFormat="1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49" fontId="22" fillId="0" borderId="0" xfId="0" applyNumberFormat="1" applyFont="1" applyAlignment="1">
      <alignment vertical="distributed" wrapText="1"/>
    </xf>
    <xf numFmtId="0" fontId="0" fillId="0" borderId="0" xfId="0" applyAlignment="1">
      <alignment vertical="distributed" wrapText="1"/>
    </xf>
    <xf numFmtId="49" fontId="22" fillId="0" borderId="0" xfId="0" applyNumberFormat="1" applyFont="1" applyAlignment="1">
      <alignment horizontal="left" vertical="distributed" wrapText="1"/>
    </xf>
    <xf numFmtId="49" fontId="20" fillId="0" borderId="0" xfId="0" applyNumberFormat="1" applyFont="1" applyAlignment="1">
      <alignment horizontal="left" vertical="distributed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14" fillId="0" borderId="10" xfId="1" applyFont="1" applyBorder="1" applyAlignment="1">
      <alignment horizontal="center" vertical="center" wrapText="1"/>
    </xf>
    <xf numFmtId="164" fontId="14" fillId="0" borderId="11" xfId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9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170" fontId="6" fillId="0" borderId="4" xfId="1" applyNumberFormat="1" applyFont="1" applyFill="1" applyBorder="1" applyAlignment="1">
      <alignment horizontal="right" vertical="center" wrapText="1"/>
    </xf>
    <xf numFmtId="170" fontId="6" fillId="0" borderId="9" xfId="1" applyNumberFormat="1" applyFont="1" applyFill="1" applyBorder="1" applyAlignment="1">
      <alignment horizontal="right" vertical="center" wrapText="1"/>
    </xf>
    <xf numFmtId="164" fontId="19" fillId="0" borderId="4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166" fontId="9" fillId="0" borderId="9" xfId="1" applyNumberFormat="1" applyFont="1" applyBorder="1" applyAlignment="1">
      <alignment horizontal="center" vertical="center" wrapText="1"/>
    </xf>
    <xf numFmtId="166" fontId="9" fillId="0" borderId="7" xfId="1" applyNumberFormat="1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9" fillId="0" borderId="4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168" fontId="9" fillId="0" borderId="4" xfId="1" applyNumberFormat="1" applyFont="1" applyBorder="1" applyAlignment="1">
      <alignment horizontal="center" vertical="center" wrapText="1"/>
    </xf>
    <xf numFmtId="168" fontId="9" fillId="0" borderId="7" xfId="1" applyNumberFormat="1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4" fontId="9" fillId="0" borderId="7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1" applyFont="1" applyFill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vertical="center" wrapText="1"/>
    </xf>
    <xf numFmtId="43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6" fillId="0" borderId="0" xfId="4" applyFont="1" applyFill="1" applyBorder="1"/>
    <xf numFmtId="0" fontId="25" fillId="0" borderId="0" xfId="4" applyFont="1" applyFill="1" applyBorder="1"/>
    <xf numFmtId="0" fontId="21" fillId="0" borderId="0" xfId="4" applyFont="1" applyFill="1" applyBorder="1"/>
    <xf numFmtId="0" fontId="27" fillId="0" borderId="0" xfId="4" applyFont="1" applyFill="1" applyBorder="1"/>
    <xf numFmtId="0" fontId="25" fillId="0" borderId="0" xfId="4" applyFont="1" applyFill="1" applyBorder="1" applyAlignment="1">
      <alignment vertical="top"/>
    </xf>
    <xf numFmtId="0" fontId="24" fillId="0" borderId="0" xfId="4" applyFont="1" applyFill="1" applyBorder="1" applyAlignment="1">
      <alignment vertical="top"/>
    </xf>
    <xf numFmtId="0" fontId="26" fillId="0" borderId="0" xfId="4" applyFont="1" applyFill="1" applyBorder="1" applyAlignment="1">
      <alignment vertical="top"/>
    </xf>
    <xf numFmtId="14" fontId="25" fillId="0" borderId="0" xfId="4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_РШИ План ФХД на 29.06.2015" xfId="4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8881</xdr:colOff>
      <xdr:row>40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503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599431</xdr:colOff>
      <xdr:row>52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5031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208906</xdr:colOff>
      <xdr:row>85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305031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/>
  </sheetViews>
  <sheetFormatPr defaultColWidth="8.85546875" defaultRowHeight="15" x14ac:dyDescent="0.25"/>
  <cols>
    <col min="1" max="1" width="18.5703125" style="3" customWidth="1"/>
    <col min="2" max="2" width="20.5703125" style="3" customWidth="1"/>
    <col min="3" max="3" width="25.85546875" style="3" customWidth="1"/>
    <col min="4" max="4" width="3" style="3" customWidth="1"/>
    <col min="5" max="5" width="15" style="3" customWidth="1"/>
    <col min="6" max="6" width="17.5703125" style="3" customWidth="1"/>
    <col min="7" max="16384" width="8.85546875" style="3"/>
  </cols>
  <sheetData>
    <row r="1" spans="1:8" x14ac:dyDescent="0.25">
      <c r="E1" s="156"/>
      <c r="F1" s="156"/>
    </row>
    <row r="2" spans="1:8" ht="22.5" customHeight="1" x14ac:dyDescent="0.25">
      <c r="C2" s="157"/>
      <c r="D2" s="157"/>
      <c r="E2" s="157"/>
      <c r="F2" s="157"/>
    </row>
    <row r="3" spans="1:8" x14ac:dyDescent="0.25">
      <c r="C3" s="7"/>
      <c r="E3" s="156"/>
      <c r="F3" s="156"/>
    </row>
    <row r="4" spans="1:8" ht="15" customHeight="1" x14ac:dyDescent="0.25">
      <c r="A4" s="21"/>
      <c r="B4" s="21"/>
      <c r="C4" s="281"/>
      <c r="D4" s="281"/>
      <c r="E4" s="281"/>
      <c r="F4" s="281"/>
      <c r="G4" s="21"/>
      <c r="H4" s="21"/>
    </row>
    <row r="5" spans="1:8" x14ac:dyDescent="0.25">
      <c r="A5" s="21"/>
      <c r="B5" s="21"/>
      <c r="C5" s="21"/>
      <c r="D5" s="21"/>
      <c r="E5" s="282"/>
      <c r="F5" s="282"/>
      <c r="G5" s="21"/>
      <c r="H5" s="21"/>
    </row>
    <row r="6" spans="1:8" x14ac:dyDescent="0.25">
      <c r="A6" s="21"/>
      <c r="B6" s="21"/>
      <c r="C6" s="21"/>
      <c r="D6" s="21"/>
      <c r="E6" s="281"/>
      <c r="F6" s="281"/>
      <c r="G6" s="21"/>
      <c r="H6" s="21"/>
    </row>
    <row r="7" spans="1:8" x14ac:dyDescent="0.25">
      <c r="A7" s="21"/>
      <c r="B7" s="21"/>
      <c r="C7" s="21"/>
      <c r="D7" s="21"/>
      <c r="E7" s="21"/>
      <c r="F7" s="21"/>
      <c r="G7" s="21"/>
      <c r="H7" s="21"/>
    </row>
    <row r="8" spans="1:8" x14ac:dyDescent="0.25">
      <c r="A8" s="21"/>
      <c r="B8" s="21"/>
      <c r="C8" s="21"/>
      <c r="D8" s="21"/>
      <c r="E8" s="21"/>
      <c r="F8" s="21"/>
      <c r="G8" s="21"/>
      <c r="H8" s="21"/>
    </row>
    <row r="9" spans="1:8" ht="20.25" x14ac:dyDescent="0.25">
      <c r="A9" s="21"/>
      <c r="B9" s="283"/>
      <c r="C9" s="283"/>
      <c r="D9" s="283"/>
      <c r="E9" s="283"/>
      <c r="F9" s="283"/>
      <c r="G9" s="21"/>
      <c r="H9" s="21"/>
    </row>
    <row r="10" spans="1:8" ht="20.25" x14ac:dyDescent="0.25">
      <c r="A10" s="21"/>
      <c r="B10" s="283"/>
      <c r="C10" s="283"/>
      <c r="D10" s="283"/>
      <c r="E10" s="283"/>
      <c r="F10" s="283"/>
      <c r="G10" s="21"/>
      <c r="H10" s="21"/>
    </row>
    <row r="11" spans="1:8" ht="20.25" x14ac:dyDescent="0.25">
      <c r="A11" s="21"/>
      <c r="B11" s="284"/>
      <c r="C11" s="284"/>
      <c r="D11" s="284"/>
      <c r="E11" s="284"/>
      <c r="F11" s="284"/>
      <c r="G11" s="21"/>
      <c r="H11" s="21"/>
    </row>
    <row r="12" spans="1:8" ht="20.25" customHeight="1" x14ac:dyDescent="0.25">
      <c r="A12" s="283"/>
      <c r="B12" s="283"/>
      <c r="C12" s="283"/>
      <c r="D12" s="283"/>
      <c r="E12" s="283"/>
      <c r="F12" s="283"/>
      <c r="G12" s="21"/>
      <c r="H12" s="21"/>
    </row>
    <row r="13" spans="1:8" ht="20.25" x14ac:dyDescent="0.25">
      <c r="A13" s="21"/>
      <c r="B13" s="284"/>
      <c r="C13" s="284"/>
      <c r="D13" s="284"/>
      <c r="E13" s="284"/>
      <c r="F13" s="284"/>
      <c r="G13" s="21"/>
      <c r="H13" s="21"/>
    </row>
    <row r="14" spans="1:8" ht="20.25" x14ac:dyDescent="0.25">
      <c r="A14" s="21"/>
      <c r="B14" s="284"/>
      <c r="C14" s="284"/>
      <c r="D14" s="284"/>
      <c r="E14" s="284"/>
      <c r="F14" s="284"/>
      <c r="G14" s="21"/>
      <c r="H14" s="21"/>
    </row>
    <row r="15" spans="1:8" ht="24" customHeight="1" x14ac:dyDescent="0.25">
      <c r="A15" s="285"/>
      <c r="B15" s="286"/>
      <c r="C15" s="286"/>
      <c r="D15" s="284"/>
      <c r="E15" s="284"/>
      <c r="F15" s="287"/>
      <c r="G15" s="21"/>
      <c r="H15" s="21"/>
    </row>
    <row r="16" spans="1:8" ht="30" customHeight="1" x14ac:dyDescent="0.25">
      <c r="A16" s="285"/>
      <c r="B16" s="286"/>
      <c r="C16" s="286"/>
      <c r="D16" s="288"/>
      <c r="E16" s="289"/>
      <c r="F16" s="290"/>
      <c r="G16" s="21"/>
      <c r="H16" s="21"/>
    </row>
    <row r="17" spans="1:8" ht="18" customHeight="1" x14ac:dyDescent="0.25">
      <c r="A17" s="21"/>
      <c r="B17" s="284"/>
      <c r="C17" s="291"/>
      <c r="D17" s="291"/>
      <c r="E17" s="291"/>
      <c r="F17" s="292"/>
      <c r="G17" s="21"/>
      <c r="H17" s="21"/>
    </row>
    <row r="18" spans="1:8" ht="18" customHeight="1" x14ac:dyDescent="0.25">
      <c r="A18" s="21"/>
      <c r="B18" s="21"/>
      <c r="C18" s="21"/>
      <c r="D18" s="21"/>
      <c r="E18" s="289"/>
      <c r="F18" s="292"/>
      <c r="G18" s="21"/>
      <c r="H18" s="21"/>
    </row>
    <row r="19" spans="1:8" ht="24" customHeight="1" x14ac:dyDescent="0.25">
      <c r="A19" s="21"/>
      <c r="B19" s="21"/>
      <c r="C19" s="21"/>
      <c r="D19" s="21"/>
      <c r="E19" s="289"/>
      <c r="F19" s="292"/>
      <c r="G19" s="21"/>
      <c r="H19" s="21"/>
    </row>
    <row r="20" spans="1:8" ht="24" customHeight="1" x14ac:dyDescent="0.25">
      <c r="A20" s="21"/>
      <c r="B20" s="293"/>
      <c r="C20" s="21"/>
      <c r="D20" s="21"/>
      <c r="E20" s="289"/>
      <c r="F20" s="292"/>
      <c r="G20" s="21"/>
      <c r="H20" s="21"/>
    </row>
    <row r="21" spans="1:8" ht="24" customHeight="1" x14ac:dyDescent="0.25">
      <c r="A21" s="21"/>
      <c r="B21" s="21"/>
      <c r="C21" s="21"/>
      <c r="D21" s="21"/>
      <c r="E21" s="289"/>
      <c r="F21" s="292"/>
      <c r="G21" s="21"/>
      <c r="H21" s="21"/>
    </row>
    <row r="22" spans="1:8" ht="24" customHeight="1" x14ac:dyDescent="0.25">
      <c r="A22" s="21"/>
      <c r="B22" s="21"/>
      <c r="C22" s="281"/>
      <c r="D22" s="281"/>
      <c r="E22" s="281"/>
      <c r="F22" s="292"/>
      <c r="G22" s="21"/>
      <c r="H22" s="21"/>
    </row>
    <row r="23" spans="1:8" ht="39.75" customHeight="1" x14ac:dyDescent="0.25">
      <c r="A23" s="21"/>
      <c r="B23" s="293"/>
      <c r="C23" s="291"/>
      <c r="D23" s="291"/>
      <c r="E23" s="291"/>
      <c r="F23" s="292"/>
      <c r="G23" s="21"/>
      <c r="H23" s="21"/>
    </row>
    <row r="24" spans="1:8" ht="24" customHeight="1" x14ac:dyDescent="0.25">
      <c r="A24" s="21"/>
      <c r="B24" s="293"/>
      <c r="C24" s="293"/>
      <c r="D24" s="21"/>
      <c r="E24" s="294"/>
      <c r="F24" s="21"/>
      <c r="G24" s="21"/>
      <c r="H24" s="21"/>
    </row>
    <row r="25" spans="1:8" ht="24" customHeight="1" x14ac:dyDescent="0.25">
      <c r="A25" s="21"/>
      <c r="B25" s="282"/>
      <c r="C25" s="282"/>
      <c r="D25" s="21"/>
      <c r="E25" s="294"/>
      <c r="F25" s="21"/>
      <c r="G25" s="21"/>
      <c r="H25" s="21"/>
    </row>
    <row r="26" spans="1:8" ht="24" customHeight="1" x14ac:dyDescent="0.25">
      <c r="A26" s="21"/>
      <c r="B26" s="295"/>
      <c r="C26" s="287"/>
      <c r="D26" s="21"/>
      <c r="E26" s="294"/>
      <c r="F26" s="21"/>
      <c r="G26" s="21"/>
      <c r="H26" s="21"/>
    </row>
    <row r="27" spans="1:8" ht="27.75" customHeight="1" x14ac:dyDescent="0.25">
      <c r="A27" s="21"/>
      <c r="B27" s="293"/>
      <c r="C27" s="21"/>
      <c r="D27" s="21"/>
      <c r="E27" s="294"/>
      <c r="F27" s="21"/>
      <c r="G27" s="21"/>
      <c r="H27" s="21"/>
    </row>
    <row r="28" spans="1:8" ht="24" customHeight="1" x14ac:dyDescent="0.25">
      <c r="A28" s="21"/>
      <c r="B28" s="293"/>
      <c r="C28" s="21"/>
      <c r="D28" s="21"/>
      <c r="E28" s="294"/>
      <c r="F28" s="20"/>
      <c r="G28" s="21"/>
      <c r="H28" s="21"/>
    </row>
    <row r="29" spans="1:8" ht="24" customHeight="1" x14ac:dyDescent="0.25">
      <c r="A29" s="21"/>
      <c r="B29" s="293"/>
      <c r="C29" s="21"/>
      <c r="D29" s="21"/>
      <c r="E29" s="294"/>
      <c r="F29" s="20"/>
      <c r="G29" s="21"/>
      <c r="H29" s="21"/>
    </row>
    <row r="30" spans="1:8" x14ac:dyDescent="0.25">
      <c r="A30" s="21"/>
      <c r="B30" s="21"/>
      <c r="C30" s="21"/>
      <c r="D30" s="21"/>
      <c r="E30" s="21"/>
      <c r="F30" s="21"/>
      <c r="G30" s="21"/>
      <c r="H30" s="21"/>
    </row>
    <row r="31" spans="1:8" ht="15" customHeight="1" x14ac:dyDescent="0.25">
      <c r="A31" s="21"/>
      <c r="B31" s="296"/>
      <c r="C31" s="297"/>
      <c r="D31" s="297"/>
      <c r="E31" s="297"/>
      <c r="F31" s="21"/>
      <c r="G31" s="21"/>
      <c r="H31" s="21"/>
    </row>
    <row r="32" spans="1:8" x14ac:dyDescent="0.25">
      <c r="A32" s="21"/>
      <c r="B32" s="21"/>
      <c r="C32" s="21"/>
      <c r="D32" s="21"/>
      <c r="E32" s="21"/>
      <c r="F32" s="21"/>
      <c r="G32" s="21"/>
      <c r="H32" s="21"/>
    </row>
    <row r="33" spans="1:8" x14ac:dyDescent="0.25">
      <c r="A33" s="21"/>
      <c r="B33" s="21"/>
      <c r="C33" s="21"/>
      <c r="D33" s="21"/>
      <c r="E33" s="21"/>
      <c r="F33" s="21"/>
      <c r="G33" s="21"/>
      <c r="H33" s="21"/>
    </row>
    <row r="34" spans="1:8" x14ac:dyDescent="0.25">
      <c r="A34" s="21"/>
      <c r="B34" s="21"/>
      <c r="C34" s="21"/>
      <c r="D34" s="21"/>
      <c r="E34" s="21"/>
      <c r="F34" s="21"/>
      <c r="G34" s="21"/>
      <c r="H34" s="21"/>
    </row>
    <row r="35" spans="1:8" x14ac:dyDescent="0.25">
      <c r="A35" s="21"/>
      <c r="B35" s="21"/>
      <c r="C35" s="21"/>
      <c r="D35" s="21"/>
      <c r="E35" s="21"/>
      <c r="F35" s="21"/>
      <c r="G35" s="21"/>
      <c r="H35" s="21"/>
    </row>
    <row r="36" spans="1:8" x14ac:dyDescent="0.25">
      <c r="A36" s="21"/>
      <c r="B36" s="21"/>
      <c r="C36" s="21"/>
      <c r="D36" s="21"/>
      <c r="E36" s="21"/>
      <c r="F36" s="21"/>
      <c r="G36" s="21"/>
      <c r="H36" s="21"/>
    </row>
    <row r="37" spans="1:8" x14ac:dyDescent="0.25">
      <c r="A37" s="21"/>
      <c r="B37" s="21"/>
      <c r="C37" s="21"/>
      <c r="D37" s="21"/>
      <c r="E37" s="21"/>
      <c r="F37" s="21"/>
      <c r="G37" s="21"/>
      <c r="H37" s="21"/>
    </row>
    <row r="38" spans="1:8" x14ac:dyDescent="0.25">
      <c r="A38" s="21"/>
      <c r="B38" s="21"/>
      <c r="C38" s="21"/>
      <c r="D38" s="21"/>
      <c r="E38" s="21"/>
      <c r="F38" s="21"/>
      <c r="G38" s="21"/>
      <c r="H38" s="21"/>
    </row>
  </sheetData>
  <mergeCells count="16">
    <mergeCell ref="E6:F6"/>
    <mergeCell ref="E1:F1"/>
    <mergeCell ref="E3:F3"/>
    <mergeCell ref="E5:F5"/>
    <mergeCell ref="C2:F2"/>
    <mergeCell ref="C4:F4"/>
    <mergeCell ref="A15:A16"/>
    <mergeCell ref="B15:C16"/>
    <mergeCell ref="C22:E22"/>
    <mergeCell ref="C23:E23"/>
    <mergeCell ref="A12:F12"/>
    <mergeCell ref="C31:E31"/>
    <mergeCell ref="B9:F9"/>
    <mergeCell ref="B10:F10"/>
    <mergeCell ref="B25:C25"/>
    <mergeCell ref="C17:E1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8"/>
  <sheetViews>
    <sheetView tabSelected="1" workbookViewId="0">
      <selection activeCell="J88" sqref="J88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1.28515625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 x14ac:dyDescent="0.25">
      <c r="A2" s="18"/>
      <c r="B2" s="225" t="s">
        <v>195</v>
      </c>
      <c r="C2" s="225"/>
      <c r="D2" s="225"/>
      <c r="E2" s="225"/>
      <c r="F2" s="225"/>
      <c r="G2" s="225"/>
      <c r="H2" s="23"/>
      <c r="I2" s="20"/>
      <c r="J2" s="21"/>
    </row>
    <row r="3" spans="1:12" ht="24.75" hidden="1" customHeight="1" x14ac:dyDescent="0.25">
      <c r="B3" s="278" t="s">
        <v>159</v>
      </c>
      <c r="C3" s="278"/>
      <c r="D3" s="194"/>
      <c r="E3" s="194"/>
      <c r="F3" s="194"/>
      <c r="G3" s="194"/>
      <c r="H3" s="23"/>
      <c r="I3" s="23"/>
      <c r="J3" s="23"/>
      <c r="K3" s="23"/>
      <c r="L3" s="23"/>
    </row>
    <row r="4" spans="1:12" ht="15.75" hidden="1" customHeight="1" x14ac:dyDescent="0.25">
      <c r="B4" s="225" t="s">
        <v>160</v>
      </c>
      <c r="C4" s="225"/>
      <c r="D4" s="225"/>
      <c r="E4" s="279"/>
      <c r="F4" s="279"/>
      <c r="G4" s="279"/>
      <c r="H4" s="23"/>
      <c r="I4" s="23"/>
      <c r="J4" s="23"/>
      <c r="K4" s="23"/>
      <c r="L4" s="23"/>
    </row>
    <row r="5" spans="1:12" hidden="1" x14ac:dyDescent="0.25"/>
    <row r="6" spans="1:12" ht="60" hidden="1" customHeight="1" x14ac:dyDescent="0.25">
      <c r="B6" s="5" t="s">
        <v>136</v>
      </c>
      <c r="C6" s="229" t="s">
        <v>1</v>
      </c>
      <c r="D6" s="231"/>
      <c r="E6" s="5" t="s">
        <v>196</v>
      </c>
      <c r="F6" s="5" t="s">
        <v>197</v>
      </c>
      <c r="G6" s="5" t="s">
        <v>198</v>
      </c>
    </row>
    <row r="7" spans="1:12" ht="15" hidden="1" customHeight="1" x14ac:dyDescent="0.25">
      <c r="B7" s="5">
        <v>1</v>
      </c>
      <c r="C7" s="229">
        <v>2</v>
      </c>
      <c r="D7" s="231"/>
      <c r="E7" s="5">
        <v>3</v>
      </c>
      <c r="F7" s="5">
        <v>4</v>
      </c>
      <c r="G7" s="5">
        <v>5</v>
      </c>
    </row>
    <row r="8" spans="1:12" ht="15" hidden="1" customHeight="1" x14ac:dyDescent="0.25">
      <c r="B8" s="4"/>
      <c r="C8" s="229"/>
      <c r="D8" s="231"/>
      <c r="E8" s="4"/>
      <c r="F8" s="4"/>
      <c r="G8" s="4"/>
    </row>
    <row r="9" spans="1:12" ht="15" hidden="1" customHeight="1" x14ac:dyDescent="0.25">
      <c r="B9" s="4"/>
      <c r="C9" s="229"/>
      <c r="D9" s="231"/>
      <c r="E9" s="4"/>
      <c r="F9" s="4"/>
      <c r="G9" s="4"/>
    </row>
    <row r="10" spans="1:12" ht="15" hidden="1" customHeight="1" x14ac:dyDescent="0.25">
      <c r="B10" s="4"/>
      <c r="C10" s="267" t="s">
        <v>10</v>
      </c>
      <c r="D10" s="269"/>
      <c r="E10" s="5" t="s">
        <v>57</v>
      </c>
      <c r="F10" s="5" t="s">
        <v>57</v>
      </c>
      <c r="G10" s="5"/>
    </row>
    <row r="11" spans="1:12" hidden="1" x14ac:dyDescent="0.25"/>
    <row r="12" spans="1:12" ht="15.75" hidden="1" customHeight="1" x14ac:dyDescent="0.25">
      <c r="B12" s="225" t="s">
        <v>222</v>
      </c>
      <c r="C12" s="225"/>
      <c r="D12" s="225"/>
      <c r="E12" s="225"/>
      <c r="F12" s="225"/>
      <c r="G12" s="225"/>
    </row>
    <row r="13" spans="1:12" hidden="1" x14ac:dyDescent="0.25"/>
    <row r="14" spans="1:12" ht="15.75" hidden="1" customHeight="1" x14ac:dyDescent="0.25">
      <c r="B14" s="215" t="s">
        <v>159</v>
      </c>
      <c r="C14" s="215"/>
      <c r="D14" s="194"/>
      <c r="E14" s="194"/>
      <c r="F14" s="194"/>
      <c r="G14" s="194"/>
      <c r="H14" s="23"/>
      <c r="I14" s="23"/>
    </row>
    <row r="15" spans="1:12" ht="15.75" hidden="1" customHeight="1" x14ac:dyDescent="0.25">
      <c r="B15" s="225" t="s">
        <v>160</v>
      </c>
      <c r="C15" s="225"/>
      <c r="D15" s="225"/>
      <c r="E15" s="279"/>
      <c r="F15" s="279"/>
      <c r="G15" s="279"/>
      <c r="H15" s="23"/>
      <c r="I15" s="23"/>
    </row>
    <row r="16" spans="1:12" hidden="1" x14ac:dyDescent="0.25"/>
    <row r="17" spans="2:7" ht="82.5" hidden="1" customHeight="1" x14ac:dyDescent="0.25">
      <c r="B17" s="5" t="s">
        <v>136</v>
      </c>
      <c r="C17" s="229" t="s">
        <v>172</v>
      </c>
      <c r="D17" s="231"/>
      <c r="E17" s="5" t="s">
        <v>199</v>
      </c>
      <c r="F17" s="5" t="s">
        <v>200</v>
      </c>
      <c r="G17" s="5" t="s">
        <v>201</v>
      </c>
    </row>
    <row r="18" spans="2:7" ht="15" hidden="1" customHeight="1" x14ac:dyDescent="0.25">
      <c r="B18" s="5">
        <v>1</v>
      </c>
      <c r="C18" s="229">
        <v>2</v>
      </c>
      <c r="D18" s="231"/>
      <c r="E18" s="5">
        <v>3</v>
      </c>
      <c r="F18" s="5">
        <v>4</v>
      </c>
      <c r="G18" s="5">
        <v>5</v>
      </c>
    </row>
    <row r="19" spans="2:7" ht="15" hidden="1" customHeight="1" x14ac:dyDescent="0.25">
      <c r="B19" s="4"/>
      <c r="C19" s="229"/>
      <c r="D19" s="231"/>
      <c r="E19" s="4"/>
      <c r="F19" s="4"/>
      <c r="G19" s="4"/>
    </row>
    <row r="20" spans="2:7" ht="15" hidden="1" customHeight="1" x14ac:dyDescent="0.25">
      <c r="B20" s="4"/>
      <c r="C20" s="229"/>
      <c r="D20" s="231"/>
      <c r="E20" s="4"/>
      <c r="F20" s="4"/>
      <c r="G20" s="4"/>
    </row>
    <row r="21" spans="2:7" ht="15" hidden="1" customHeight="1" x14ac:dyDescent="0.25">
      <c r="B21" s="4"/>
      <c r="C21" s="267" t="s">
        <v>10</v>
      </c>
      <c r="D21" s="269"/>
      <c r="E21" s="5"/>
      <c r="F21" s="5" t="s">
        <v>57</v>
      </c>
      <c r="G21" s="5"/>
    </row>
    <row r="22" spans="2:7" hidden="1" x14ac:dyDescent="0.25"/>
    <row r="23" spans="2:7" ht="15.75" hidden="1" customHeight="1" x14ac:dyDescent="0.25">
      <c r="B23" s="225" t="s">
        <v>221</v>
      </c>
      <c r="C23" s="225"/>
      <c r="D23" s="225"/>
      <c r="E23" s="225"/>
      <c r="F23" s="225"/>
      <c r="G23" s="225"/>
    </row>
    <row r="24" spans="2:7" hidden="1" x14ac:dyDescent="0.25"/>
    <row r="25" spans="2:7" ht="15.75" hidden="1" customHeight="1" x14ac:dyDescent="0.25">
      <c r="B25" s="215" t="s">
        <v>159</v>
      </c>
      <c r="C25" s="215"/>
      <c r="D25" s="194"/>
      <c r="E25" s="194"/>
      <c r="F25" s="194"/>
      <c r="G25" s="194"/>
    </row>
    <row r="26" spans="2:7" ht="15.75" hidden="1" customHeight="1" x14ac:dyDescent="0.25">
      <c r="B26" s="225" t="s">
        <v>160</v>
      </c>
      <c r="C26" s="225"/>
      <c r="D26" s="225"/>
      <c r="E26" s="279"/>
      <c r="F26" s="279"/>
      <c r="G26" s="279"/>
    </row>
    <row r="27" spans="2:7" hidden="1" x14ac:dyDescent="0.25"/>
    <row r="28" spans="2:7" ht="60" hidden="1" customHeight="1" x14ac:dyDescent="0.25">
      <c r="B28" s="5" t="s">
        <v>136</v>
      </c>
      <c r="C28" s="229" t="s">
        <v>1</v>
      </c>
      <c r="D28" s="231"/>
      <c r="E28" s="5" t="s">
        <v>196</v>
      </c>
      <c r="F28" s="5" t="s">
        <v>197</v>
      </c>
      <c r="G28" s="5" t="s">
        <v>198</v>
      </c>
    </row>
    <row r="29" spans="2:7" ht="15" hidden="1" customHeight="1" x14ac:dyDescent="0.25">
      <c r="B29" s="5">
        <v>1</v>
      </c>
      <c r="C29" s="229">
        <v>2</v>
      </c>
      <c r="D29" s="231"/>
      <c r="E29" s="5">
        <v>3</v>
      </c>
      <c r="F29" s="5">
        <v>4</v>
      </c>
      <c r="G29" s="5">
        <v>5</v>
      </c>
    </row>
    <row r="30" spans="2:7" ht="15" hidden="1" customHeight="1" x14ac:dyDescent="0.25">
      <c r="B30" s="4"/>
      <c r="C30" s="229"/>
      <c r="D30" s="231"/>
      <c r="E30" s="4"/>
      <c r="F30" s="4"/>
      <c r="G30" s="4"/>
    </row>
    <row r="31" spans="2:7" ht="15" hidden="1" customHeight="1" x14ac:dyDescent="0.25">
      <c r="B31" s="4"/>
      <c r="C31" s="229"/>
      <c r="D31" s="231"/>
      <c r="E31" s="4"/>
      <c r="F31" s="4"/>
      <c r="G31" s="4"/>
    </row>
    <row r="32" spans="2:7" ht="15" hidden="1" customHeight="1" x14ac:dyDescent="0.25">
      <c r="B32" s="4"/>
      <c r="C32" s="267" t="s">
        <v>10</v>
      </c>
      <c r="D32" s="269"/>
      <c r="E32" s="5" t="s">
        <v>57</v>
      </c>
      <c r="F32" s="5" t="s">
        <v>57</v>
      </c>
      <c r="G32" s="5"/>
    </row>
    <row r="33" spans="1:7" hidden="1" x14ac:dyDescent="0.25"/>
    <row r="34" spans="1:7" x14ac:dyDescent="0.25">
      <c r="A34" s="301"/>
      <c r="B34" s="301"/>
      <c r="C34" s="301"/>
      <c r="D34" s="301"/>
      <c r="E34" s="301"/>
      <c r="F34" s="301"/>
      <c r="G34" s="301"/>
    </row>
    <row r="35" spans="1:7" ht="15.75" customHeight="1" x14ac:dyDescent="0.25">
      <c r="A35" s="301"/>
      <c r="B35" s="302"/>
      <c r="C35" s="302"/>
      <c r="D35" s="302"/>
      <c r="E35" s="302"/>
      <c r="F35" s="302"/>
      <c r="G35" s="302"/>
    </row>
    <row r="36" spans="1:7" x14ac:dyDescent="0.25">
      <c r="A36" s="301"/>
      <c r="B36" s="301"/>
      <c r="C36" s="301"/>
      <c r="D36" s="301"/>
      <c r="E36" s="301"/>
      <c r="F36" s="301"/>
      <c r="G36" s="301"/>
    </row>
    <row r="37" spans="1:7" ht="15.75" customHeight="1" x14ac:dyDescent="0.25">
      <c r="A37" s="301"/>
      <c r="B37" s="318"/>
      <c r="C37" s="318"/>
      <c r="D37" s="319"/>
      <c r="E37" s="319"/>
      <c r="F37" s="319"/>
      <c r="G37" s="319"/>
    </row>
    <row r="38" spans="1:7" ht="32.25" customHeight="1" x14ac:dyDescent="0.25">
      <c r="A38" s="301"/>
      <c r="B38" s="302"/>
      <c r="C38" s="302"/>
      <c r="D38" s="302"/>
      <c r="E38" s="302"/>
      <c r="F38" s="302"/>
      <c r="G38" s="302"/>
    </row>
    <row r="39" spans="1:7" x14ac:dyDescent="0.25">
      <c r="A39" s="301"/>
      <c r="B39" s="301"/>
      <c r="C39" s="301"/>
      <c r="D39" s="301"/>
      <c r="E39" s="301"/>
      <c r="F39" s="301"/>
      <c r="G39" s="301"/>
    </row>
    <row r="40" spans="1:7" ht="15.75" hidden="1" x14ac:dyDescent="0.25">
      <c r="A40" s="301"/>
      <c r="B40" s="302"/>
      <c r="C40" s="302"/>
      <c r="D40" s="302"/>
      <c r="E40" s="302"/>
      <c r="F40" s="302"/>
      <c r="G40" s="302"/>
    </row>
    <row r="41" spans="1:7" hidden="1" x14ac:dyDescent="0.25">
      <c r="A41" s="301"/>
      <c r="B41" s="301"/>
      <c r="C41" s="301"/>
      <c r="D41" s="301"/>
      <c r="E41" s="301"/>
      <c r="F41" s="301"/>
      <c r="G41" s="301"/>
    </row>
    <row r="42" spans="1:7" hidden="1" x14ac:dyDescent="0.25">
      <c r="A42" s="301"/>
      <c r="B42" s="20"/>
      <c r="C42" s="282"/>
      <c r="D42" s="282"/>
      <c r="E42" s="20"/>
      <c r="F42" s="20"/>
      <c r="G42" s="20"/>
    </row>
    <row r="43" spans="1:7" hidden="1" x14ac:dyDescent="0.25">
      <c r="A43" s="301"/>
      <c r="B43" s="20"/>
      <c r="C43" s="282"/>
      <c r="D43" s="282"/>
      <c r="E43" s="20"/>
      <c r="F43" s="20"/>
      <c r="G43" s="20"/>
    </row>
    <row r="44" spans="1:7" hidden="1" x14ac:dyDescent="0.25">
      <c r="A44" s="301"/>
      <c r="B44" s="21"/>
      <c r="C44" s="282"/>
      <c r="D44" s="282"/>
      <c r="E44" s="21"/>
      <c r="F44" s="21"/>
      <c r="G44" s="21"/>
    </row>
    <row r="45" spans="1:7" hidden="1" x14ac:dyDescent="0.25">
      <c r="A45" s="301"/>
      <c r="B45" s="21"/>
      <c r="C45" s="282"/>
      <c r="D45" s="282"/>
      <c r="E45" s="21"/>
      <c r="F45" s="21"/>
      <c r="G45" s="21"/>
    </row>
    <row r="46" spans="1:7" hidden="1" x14ac:dyDescent="0.25">
      <c r="A46" s="301"/>
      <c r="B46" s="21"/>
      <c r="C46" s="281"/>
      <c r="D46" s="281"/>
      <c r="E46" s="20"/>
      <c r="F46" s="20"/>
      <c r="G46" s="20"/>
    </row>
    <row r="47" spans="1:7" x14ac:dyDescent="0.25">
      <c r="A47" s="301"/>
      <c r="B47" s="301"/>
      <c r="C47" s="301"/>
      <c r="D47" s="301"/>
      <c r="E47" s="301"/>
      <c r="F47" s="301"/>
      <c r="G47" s="301"/>
    </row>
    <row r="48" spans="1:7" ht="15.75" x14ac:dyDescent="0.25">
      <c r="A48" s="301"/>
      <c r="B48" s="302"/>
      <c r="C48" s="302"/>
      <c r="D48" s="302"/>
      <c r="E48" s="302"/>
      <c r="F48" s="302"/>
      <c r="G48" s="302"/>
    </row>
    <row r="49" spans="1:9" x14ac:dyDescent="0.25">
      <c r="A49" s="301"/>
      <c r="B49" s="301"/>
      <c r="C49" s="301"/>
      <c r="D49" s="301"/>
      <c r="E49" s="301"/>
      <c r="F49" s="301"/>
      <c r="G49" s="301"/>
    </row>
    <row r="50" spans="1:9" x14ac:dyDescent="0.25">
      <c r="A50" s="301"/>
      <c r="B50" s="20"/>
      <c r="C50" s="282"/>
      <c r="D50" s="282"/>
      <c r="E50" s="20"/>
      <c r="F50" s="20"/>
      <c r="G50" s="20"/>
    </row>
    <row r="51" spans="1:9" x14ac:dyDescent="0.25">
      <c r="A51" s="301"/>
      <c r="B51" s="20"/>
      <c r="C51" s="282"/>
      <c r="D51" s="282"/>
      <c r="E51" s="20"/>
      <c r="F51" s="20"/>
      <c r="G51" s="20"/>
    </row>
    <row r="52" spans="1:9" ht="31.5" customHeight="1" x14ac:dyDescent="0.25">
      <c r="A52" s="301"/>
      <c r="B52" s="20"/>
      <c r="C52" s="303"/>
      <c r="D52" s="303"/>
      <c r="E52" s="20"/>
      <c r="F52" s="20"/>
      <c r="G52" s="304"/>
    </row>
    <row r="53" spans="1:9" x14ac:dyDescent="0.25">
      <c r="A53" s="301"/>
      <c r="B53" s="21"/>
      <c r="C53" s="281"/>
      <c r="D53" s="281"/>
      <c r="E53" s="20"/>
      <c r="F53" s="20"/>
      <c r="G53" s="305"/>
    </row>
    <row r="54" spans="1:9" x14ac:dyDescent="0.25">
      <c r="A54" s="301"/>
      <c r="B54" s="301"/>
      <c r="C54" s="301"/>
      <c r="D54" s="301"/>
      <c r="E54" s="301"/>
      <c r="F54" s="301"/>
      <c r="G54" s="301"/>
    </row>
    <row r="55" spans="1:9" ht="33" customHeight="1" x14ac:dyDescent="0.25">
      <c r="A55" s="301"/>
      <c r="B55" s="302"/>
      <c r="C55" s="302"/>
      <c r="D55" s="302"/>
      <c r="E55" s="302"/>
      <c r="F55" s="302"/>
      <c r="G55" s="302"/>
      <c r="I55" s="114"/>
    </row>
    <row r="56" spans="1:9" x14ac:dyDescent="0.25">
      <c r="A56" s="301"/>
      <c r="B56" s="301"/>
      <c r="C56" s="301"/>
      <c r="D56" s="301"/>
      <c r="E56" s="301"/>
      <c r="F56" s="301"/>
      <c r="G56" s="301"/>
    </row>
    <row r="57" spans="1:9" ht="47.25" customHeight="1" x14ac:dyDescent="0.25">
      <c r="A57" s="301"/>
      <c r="B57" s="20"/>
      <c r="C57" s="282"/>
      <c r="D57" s="282"/>
      <c r="E57" s="20"/>
      <c r="F57" s="20"/>
      <c r="G57" s="20"/>
    </row>
    <row r="58" spans="1:9" x14ac:dyDescent="0.25">
      <c r="A58" s="301"/>
      <c r="B58" s="20"/>
      <c r="C58" s="282"/>
      <c r="D58" s="282"/>
      <c r="E58" s="20"/>
      <c r="F58" s="20"/>
      <c r="G58" s="20"/>
    </row>
    <row r="59" spans="1:9" ht="35.25" customHeight="1" x14ac:dyDescent="0.25">
      <c r="A59" s="301"/>
      <c r="B59" s="20"/>
      <c r="C59" s="303"/>
      <c r="D59" s="308"/>
      <c r="E59" s="20"/>
      <c r="F59" s="20"/>
      <c r="G59" s="304"/>
    </row>
    <row r="60" spans="1:9" x14ac:dyDescent="0.25">
      <c r="A60" s="301"/>
      <c r="B60" s="21"/>
      <c r="C60" s="281"/>
      <c r="D60" s="281"/>
      <c r="E60" s="20"/>
      <c r="F60" s="20"/>
      <c r="G60" s="305"/>
    </row>
    <row r="61" spans="1:9" x14ac:dyDescent="0.25">
      <c r="A61" s="301"/>
      <c r="B61" s="301"/>
      <c r="C61" s="301"/>
      <c r="D61" s="301"/>
      <c r="E61" s="301"/>
      <c r="F61" s="301"/>
      <c r="G61" s="301"/>
    </row>
    <row r="62" spans="1:9" x14ac:dyDescent="0.2">
      <c r="A62" s="301"/>
      <c r="B62" s="310"/>
      <c r="C62" s="311"/>
      <c r="D62" s="311"/>
      <c r="E62" s="311"/>
      <c r="F62" s="312"/>
      <c r="G62" s="301"/>
    </row>
    <row r="63" spans="1:9" x14ac:dyDescent="0.2">
      <c r="A63" s="301"/>
      <c r="B63" s="311"/>
      <c r="C63" s="313"/>
      <c r="D63" s="314"/>
      <c r="E63" s="311"/>
      <c r="F63" s="315"/>
      <c r="G63" s="301"/>
    </row>
    <row r="64" spans="1:9" x14ac:dyDescent="0.2">
      <c r="A64" s="301"/>
      <c r="B64" s="310"/>
      <c r="C64" s="311"/>
      <c r="D64" s="314"/>
      <c r="E64" s="311"/>
      <c r="F64" s="106"/>
      <c r="G64" s="301"/>
    </row>
    <row r="65" spans="1:7" x14ac:dyDescent="0.2">
      <c r="A65" s="301"/>
      <c r="B65" s="310"/>
      <c r="C65" s="311"/>
      <c r="D65" s="314"/>
      <c r="E65" s="311"/>
      <c r="F65" s="315"/>
      <c r="G65" s="301"/>
    </row>
    <row r="66" spans="1:7" x14ac:dyDescent="0.2">
      <c r="A66" s="301"/>
      <c r="B66" s="310"/>
      <c r="C66" s="311"/>
      <c r="D66" s="314"/>
      <c r="E66" s="311"/>
      <c r="F66" s="106"/>
      <c r="G66" s="301"/>
    </row>
    <row r="67" spans="1:7" x14ac:dyDescent="0.2">
      <c r="A67" s="301"/>
      <c r="B67" s="311"/>
      <c r="C67" s="311"/>
      <c r="D67" s="316"/>
      <c r="E67" s="311"/>
      <c r="F67" s="315"/>
      <c r="G67" s="301"/>
    </row>
    <row r="68" spans="1:7" x14ac:dyDescent="0.2">
      <c r="A68" s="301"/>
      <c r="B68" s="311"/>
      <c r="C68" s="317"/>
      <c r="D68" s="311"/>
      <c r="E68" s="311"/>
      <c r="F68" s="311"/>
      <c r="G68" s="301"/>
    </row>
    <row r="69" spans="1:7" x14ac:dyDescent="0.25">
      <c r="A69" s="301"/>
      <c r="B69" s="301"/>
      <c r="C69" s="301"/>
      <c r="D69" s="301"/>
      <c r="E69" s="301"/>
      <c r="F69" s="301"/>
      <c r="G69" s="301"/>
    </row>
    <row r="70" spans="1:7" x14ac:dyDescent="0.25">
      <c r="A70" s="301"/>
      <c r="B70" s="301"/>
      <c r="C70" s="301"/>
      <c r="D70" s="301"/>
      <c r="E70" s="301"/>
      <c r="F70" s="301"/>
      <c r="G70" s="301"/>
    </row>
    <row r="71" spans="1:7" x14ac:dyDescent="0.25">
      <c r="A71" s="301"/>
      <c r="B71" s="301"/>
      <c r="C71" s="301"/>
      <c r="D71" s="301"/>
      <c r="E71" s="301"/>
      <c r="F71" s="301"/>
      <c r="G71" s="301"/>
    </row>
    <row r="72" spans="1:7" x14ac:dyDescent="0.25">
      <c r="A72" s="301"/>
      <c r="B72" s="301"/>
      <c r="C72" s="301"/>
      <c r="D72" s="301"/>
      <c r="E72" s="301"/>
      <c r="F72" s="301"/>
      <c r="G72" s="301"/>
    </row>
    <row r="73" spans="1:7" x14ac:dyDescent="0.25">
      <c r="A73" s="301"/>
      <c r="B73" s="301"/>
      <c r="C73" s="301"/>
      <c r="D73" s="301"/>
      <c r="E73" s="301"/>
      <c r="F73" s="301"/>
      <c r="G73" s="301"/>
    </row>
    <row r="74" spans="1:7" x14ac:dyDescent="0.25">
      <c r="A74" s="301"/>
      <c r="B74" s="301"/>
      <c r="C74" s="301"/>
      <c r="D74" s="301"/>
      <c r="E74" s="301"/>
      <c r="F74" s="301"/>
      <c r="G74" s="301"/>
    </row>
    <row r="75" spans="1:7" x14ac:dyDescent="0.25">
      <c r="A75" s="301"/>
      <c r="B75" s="301"/>
      <c r="C75" s="301"/>
      <c r="D75" s="301"/>
      <c r="E75" s="301"/>
      <c r="F75" s="301"/>
      <c r="G75" s="301"/>
    </row>
    <row r="76" spans="1:7" x14ac:dyDescent="0.25">
      <c r="A76" s="301"/>
      <c r="B76" s="301"/>
      <c r="C76" s="301"/>
      <c r="D76" s="301"/>
      <c r="E76" s="301"/>
      <c r="F76" s="301"/>
      <c r="G76" s="301"/>
    </row>
    <row r="77" spans="1:7" x14ac:dyDescent="0.25">
      <c r="A77" s="301"/>
      <c r="B77" s="301"/>
      <c r="C77" s="301"/>
      <c r="D77" s="301"/>
      <c r="E77" s="301"/>
      <c r="F77" s="301"/>
      <c r="G77" s="301"/>
    </row>
    <row r="78" spans="1:7" x14ac:dyDescent="0.25">
      <c r="A78" s="301"/>
      <c r="B78" s="301"/>
      <c r="C78" s="301"/>
      <c r="D78" s="301"/>
      <c r="E78" s="301"/>
      <c r="F78" s="301"/>
      <c r="G78" s="301"/>
    </row>
    <row r="79" spans="1:7" x14ac:dyDescent="0.25">
      <c r="A79" s="301"/>
      <c r="B79" s="301"/>
      <c r="C79" s="301"/>
      <c r="D79" s="301"/>
      <c r="E79" s="301"/>
      <c r="F79" s="301"/>
      <c r="G79" s="301"/>
    </row>
    <row r="80" spans="1:7" x14ac:dyDescent="0.25">
      <c r="A80" s="301"/>
      <c r="B80" s="301"/>
      <c r="C80" s="301"/>
      <c r="D80" s="301"/>
      <c r="E80" s="301"/>
      <c r="F80" s="301"/>
      <c r="G80" s="301"/>
    </row>
    <row r="81" spans="1:7" x14ac:dyDescent="0.25">
      <c r="A81" s="301"/>
      <c r="B81" s="301"/>
      <c r="C81" s="301"/>
      <c r="D81" s="301"/>
      <c r="E81" s="301"/>
      <c r="F81" s="301"/>
      <c r="G81" s="301"/>
    </row>
    <row r="82" spans="1:7" x14ac:dyDescent="0.25">
      <c r="A82" s="301"/>
      <c r="B82" s="301"/>
      <c r="C82" s="301"/>
      <c r="D82" s="301"/>
      <c r="E82" s="301"/>
      <c r="F82" s="301"/>
      <c r="G82" s="301"/>
    </row>
    <row r="83" spans="1:7" x14ac:dyDescent="0.25">
      <c r="A83" s="301"/>
      <c r="B83" s="301"/>
      <c r="C83" s="301"/>
      <c r="D83" s="301"/>
      <c r="E83" s="301"/>
      <c r="F83" s="301"/>
      <c r="G83" s="301"/>
    </row>
    <row r="84" spans="1:7" x14ac:dyDescent="0.25">
      <c r="A84" s="301"/>
      <c r="B84" s="301"/>
      <c r="C84" s="301"/>
      <c r="D84" s="301"/>
      <c r="E84" s="301"/>
      <c r="F84" s="301"/>
      <c r="G84" s="301"/>
    </row>
    <row r="85" spans="1:7" x14ac:dyDescent="0.25">
      <c r="A85" s="301"/>
      <c r="B85" s="301"/>
      <c r="C85" s="301"/>
      <c r="D85" s="301"/>
      <c r="E85" s="301"/>
      <c r="F85" s="301"/>
      <c r="G85" s="301"/>
    </row>
    <row r="86" spans="1:7" x14ac:dyDescent="0.25">
      <c r="A86" s="301"/>
      <c r="B86" s="301"/>
      <c r="C86" s="301"/>
      <c r="D86" s="301"/>
      <c r="E86" s="301"/>
      <c r="F86" s="301"/>
      <c r="G86" s="301"/>
    </row>
    <row r="87" spans="1:7" x14ac:dyDescent="0.25">
      <c r="A87" s="301"/>
      <c r="B87" s="301"/>
      <c r="C87" s="301"/>
      <c r="D87" s="301"/>
      <c r="E87" s="301"/>
      <c r="F87" s="301"/>
      <c r="G87" s="301"/>
    </row>
    <row r="88" spans="1:7" x14ac:dyDescent="0.25">
      <c r="A88" s="301"/>
      <c r="B88" s="301"/>
      <c r="C88" s="301"/>
      <c r="D88" s="301"/>
      <c r="E88" s="301"/>
      <c r="F88" s="301"/>
      <c r="G88" s="301"/>
    </row>
    <row r="89" spans="1:7" x14ac:dyDescent="0.25">
      <c r="A89" s="301"/>
      <c r="B89" s="301"/>
      <c r="C89" s="301"/>
      <c r="D89" s="301"/>
      <c r="E89" s="301"/>
      <c r="F89" s="301"/>
      <c r="G89" s="301"/>
    </row>
    <row r="90" spans="1:7" x14ac:dyDescent="0.25">
      <c r="A90" s="301"/>
      <c r="B90" s="301"/>
      <c r="C90" s="301"/>
      <c r="D90" s="301"/>
      <c r="E90" s="301"/>
      <c r="F90" s="301"/>
      <c r="G90" s="301"/>
    </row>
    <row r="91" spans="1:7" x14ac:dyDescent="0.25">
      <c r="A91" s="301"/>
      <c r="B91" s="301"/>
      <c r="C91" s="301"/>
      <c r="D91" s="301"/>
      <c r="E91" s="301"/>
      <c r="F91" s="301"/>
      <c r="G91" s="301"/>
    </row>
    <row r="92" spans="1:7" x14ac:dyDescent="0.25">
      <c r="A92" s="301"/>
      <c r="B92" s="301"/>
      <c r="C92" s="301"/>
      <c r="D92" s="301"/>
      <c r="E92" s="301"/>
      <c r="F92" s="301"/>
      <c r="G92" s="301"/>
    </row>
    <row r="93" spans="1:7" x14ac:dyDescent="0.25">
      <c r="A93" s="301"/>
      <c r="B93" s="301"/>
      <c r="C93" s="301"/>
      <c r="D93" s="301"/>
      <c r="E93" s="301"/>
      <c r="F93" s="301"/>
      <c r="G93" s="301"/>
    </row>
    <row r="94" spans="1:7" x14ac:dyDescent="0.25">
      <c r="A94" s="301"/>
      <c r="B94" s="301"/>
      <c r="C94" s="301"/>
      <c r="D94" s="301"/>
      <c r="E94" s="301"/>
      <c r="F94" s="301"/>
      <c r="G94" s="301"/>
    </row>
    <row r="95" spans="1:7" x14ac:dyDescent="0.25">
      <c r="A95" s="301"/>
      <c r="B95" s="301"/>
      <c r="C95" s="301"/>
      <c r="D95" s="301"/>
      <c r="E95" s="301"/>
      <c r="F95" s="301"/>
      <c r="G95" s="301"/>
    </row>
    <row r="96" spans="1:7" x14ac:dyDescent="0.25">
      <c r="A96" s="301"/>
      <c r="B96" s="301"/>
      <c r="C96" s="301"/>
      <c r="D96" s="301"/>
      <c r="E96" s="301"/>
      <c r="F96" s="301"/>
      <c r="G96" s="301"/>
    </row>
    <row r="97" spans="1:7" x14ac:dyDescent="0.25">
      <c r="A97" s="301"/>
      <c r="B97" s="301"/>
      <c r="C97" s="301"/>
      <c r="D97" s="301"/>
      <c r="E97" s="301"/>
      <c r="F97" s="301"/>
      <c r="G97" s="301"/>
    </row>
    <row r="98" spans="1:7" x14ac:dyDescent="0.25">
      <c r="A98" s="301"/>
      <c r="B98" s="301"/>
      <c r="C98" s="301"/>
      <c r="D98" s="301"/>
      <c r="E98" s="301"/>
      <c r="F98" s="301"/>
      <c r="G98" s="301"/>
    </row>
    <row r="99" spans="1:7" x14ac:dyDescent="0.25">
      <c r="A99" s="301"/>
      <c r="B99" s="301"/>
      <c r="C99" s="301"/>
      <c r="D99" s="301"/>
      <c r="E99" s="301"/>
      <c r="F99" s="301"/>
      <c r="G99" s="301"/>
    </row>
    <row r="100" spans="1:7" x14ac:dyDescent="0.25">
      <c r="A100" s="301"/>
      <c r="B100" s="301"/>
      <c r="C100" s="301"/>
      <c r="D100" s="301"/>
      <c r="E100" s="301"/>
      <c r="F100" s="301"/>
      <c r="G100" s="301"/>
    </row>
    <row r="101" spans="1:7" x14ac:dyDescent="0.25">
      <c r="A101" s="301"/>
      <c r="B101" s="301"/>
      <c r="C101" s="301"/>
      <c r="D101" s="301"/>
      <c r="E101" s="301"/>
      <c r="F101" s="301"/>
      <c r="G101" s="301"/>
    </row>
    <row r="102" spans="1:7" x14ac:dyDescent="0.25">
      <c r="A102" s="301"/>
      <c r="B102" s="301"/>
      <c r="C102" s="301"/>
      <c r="D102" s="301"/>
      <c r="E102" s="301"/>
      <c r="F102" s="301"/>
      <c r="G102" s="301"/>
    </row>
    <row r="103" spans="1:7" x14ac:dyDescent="0.25">
      <c r="A103" s="301"/>
      <c r="B103" s="301"/>
      <c r="C103" s="301"/>
      <c r="D103" s="301"/>
      <c r="E103" s="301"/>
      <c r="F103" s="301"/>
      <c r="G103" s="301"/>
    </row>
    <row r="104" spans="1:7" x14ac:dyDescent="0.25">
      <c r="A104" s="301"/>
      <c r="B104" s="301"/>
      <c r="C104" s="301"/>
      <c r="D104" s="301"/>
      <c r="E104" s="301"/>
      <c r="F104" s="301"/>
      <c r="G104" s="301"/>
    </row>
    <row r="105" spans="1:7" x14ac:dyDescent="0.25">
      <c r="A105" s="301"/>
      <c r="B105" s="301"/>
      <c r="C105" s="301"/>
      <c r="D105" s="301"/>
      <c r="E105" s="301"/>
      <c r="F105" s="301"/>
      <c r="G105" s="301"/>
    </row>
    <row r="106" spans="1:7" x14ac:dyDescent="0.25">
      <c r="A106" s="301"/>
      <c r="B106" s="301"/>
      <c r="C106" s="301"/>
      <c r="D106" s="301"/>
      <c r="E106" s="301"/>
      <c r="F106" s="301"/>
      <c r="G106" s="301"/>
    </row>
    <row r="107" spans="1:7" x14ac:dyDescent="0.25">
      <c r="A107" s="301"/>
      <c r="B107" s="301"/>
      <c r="C107" s="301"/>
      <c r="D107" s="301"/>
      <c r="E107" s="301"/>
      <c r="F107" s="301"/>
      <c r="G107" s="301"/>
    </row>
    <row r="108" spans="1:7" x14ac:dyDescent="0.25">
      <c r="A108" s="301"/>
      <c r="B108" s="301"/>
      <c r="C108" s="301"/>
      <c r="D108" s="301"/>
      <c r="E108" s="301"/>
      <c r="F108" s="301"/>
      <c r="G108" s="301"/>
    </row>
    <row r="109" spans="1:7" x14ac:dyDescent="0.25">
      <c r="A109" s="301"/>
      <c r="B109" s="301"/>
      <c r="C109" s="301"/>
      <c r="D109" s="301"/>
      <c r="E109" s="301"/>
      <c r="F109" s="301"/>
      <c r="G109" s="301"/>
    </row>
    <row r="110" spans="1:7" x14ac:dyDescent="0.25">
      <c r="A110" s="301"/>
      <c r="B110" s="301"/>
      <c r="C110" s="301"/>
      <c r="D110" s="301"/>
      <c r="E110" s="301"/>
      <c r="F110" s="301"/>
      <c r="G110" s="301"/>
    </row>
    <row r="111" spans="1:7" x14ac:dyDescent="0.25">
      <c r="A111" s="301"/>
      <c r="B111" s="301"/>
      <c r="C111" s="301"/>
      <c r="D111" s="301"/>
      <c r="E111" s="301"/>
      <c r="F111" s="301"/>
      <c r="G111" s="301"/>
    </row>
    <row r="112" spans="1:7" x14ac:dyDescent="0.25">
      <c r="A112" s="301"/>
      <c r="B112" s="301"/>
      <c r="C112" s="301"/>
      <c r="D112" s="301"/>
      <c r="E112" s="301"/>
      <c r="F112" s="301"/>
      <c r="G112" s="301"/>
    </row>
    <row r="113" spans="1:7" x14ac:dyDescent="0.25">
      <c r="A113" s="301"/>
      <c r="B113" s="301"/>
      <c r="C113" s="301"/>
      <c r="D113" s="301"/>
      <c r="E113" s="301"/>
      <c r="F113" s="301"/>
      <c r="G113" s="301"/>
    </row>
    <row r="114" spans="1:7" x14ac:dyDescent="0.25">
      <c r="A114" s="301"/>
      <c r="B114" s="301"/>
      <c r="C114" s="301"/>
      <c r="D114" s="301"/>
      <c r="E114" s="301"/>
      <c r="F114" s="301"/>
      <c r="G114" s="301"/>
    </row>
    <row r="115" spans="1:7" x14ac:dyDescent="0.25">
      <c r="A115" s="301"/>
      <c r="B115" s="301"/>
      <c r="C115" s="301"/>
      <c r="D115" s="301"/>
      <c r="E115" s="301"/>
      <c r="F115" s="301"/>
      <c r="G115" s="301"/>
    </row>
    <row r="116" spans="1:7" x14ac:dyDescent="0.25">
      <c r="A116" s="301"/>
      <c r="B116" s="301"/>
      <c r="C116" s="301"/>
      <c r="D116" s="301"/>
      <c r="E116" s="301"/>
      <c r="F116" s="301"/>
      <c r="G116" s="301"/>
    </row>
    <row r="117" spans="1:7" x14ac:dyDescent="0.25">
      <c r="A117" s="301"/>
      <c r="B117" s="301"/>
      <c r="C117" s="301"/>
      <c r="D117" s="301"/>
      <c r="E117" s="301"/>
      <c r="F117" s="301"/>
      <c r="G117" s="301"/>
    </row>
    <row r="118" spans="1:7" x14ac:dyDescent="0.25">
      <c r="A118" s="301"/>
      <c r="B118" s="301"/>
      <c r="C118" s="301"/>
      <c r="D118" s="301"/>
      <c r="E118" s="301"/>
      <c r="F118" s="301"/>
      <c r="G118" s="301"/>
    </row>
    <row r="119" spans="1:7" x14ac:dyDescent="0.25">
      <c r="A119" s="301"/>
      <c r="B119" s="301"/>
      <c r="C119" s="301"/>
      <c r="D119" s="301"/>
      <c r="E119" s="301"/>
      <c r="F119" s="301"/>
      <c r="G119" s="301"/>
    </row>
    <row r="120" spans="1:7" x14ac:dyDescent="0.25">
      <c r="A120" s="301"/>
      <c r="B120" s="301"/>
      <c r="C120" s="301"/>
      <c r="D120" s="301"/>
      <c r="E120" s="301"/>
      <c r="F120" s="301"/>
      <c r="G120" s="301"/>
    </row>
    <row r="121" spans="1:7" x14ac:dyDescent="0.25">
      <c r="A121" s="301"/>
      <c r="B121" s="301"/>
      <c r="C121" s="301"/>
      <c r="D121" s="301"/>
      <c r="E121" s="301"/>
      <c r="F121" s="301"/>
      <c r="G121" s="301"/>
    </row>
    <row r="122" spans="1:7" x14ac:dyDescent="0.25">
      <c r="A122" s="301"/>
      <c r="B122" s="301"/>
      <c r="C122" s="301"/>
      <c r="D122" s="301"/>
      <c r="E122" s="301"/>
      <c r="F122" s="301"/>
      <c r="G122" s="301"/>
    </row>
    <row r="123" spans="1:7" x14ac:dyDescent="0.25">
      <c r="A123" s="301"/>
      <c r="B123" s="301"/>
      <c r="C123" s="301"/>
      <c r="D123" s="301"/>
      <c r="E123" s="301"/>
      <c r="F123" s="301"/>
      <c r="G123" s="301"/>
    </row>
    <row r="124" spans="1:7" x14ac:dyDescent="0.25">
      <c r="A124" s="301"/>
      <c r="B124" s="301"/>
      <c r="C124" s="301"/>
      <c r="D124" s="301"/>
      <c r="E124" s="301"/>
      <c r="F124" s="301"/>
      <c r="G124" s="301"/>
    </row>
    <row r="125" spans="1:7" x14ac:dyDescent="0.25">
      <c r="A125" s="301"/>
      <c r="B125" s="301"/>
      <c r="C125" s="301"/>
      <c r="D125" s="301"/>
      <c r="E125" s="301"/>
      <c r="F125" s="301"/>
      <c r="G125" s="301"/>
    </row>
    <row r="126" spans="1:7" x14ac:dyDescent="0.25">
      <c r="A126" s="301"/>
      <c r="B126" s="301"/>
      <c r="C126" s="301"/>
      <c r="D126" s="301"/>
      <c r="E126" s="301"/>
      <c r="F126" s="301"/>
      <c r="G126" s="301"/>
    </row>
    <row r="127" spans="1:7" x14ac:dyDescent="0.25">
      <c r="A127" s="301"/>
      <c r="B127" s="301"/>
      <c r="C127" s="301"/>
      <c r="D127" s="301"/>
      <c r="E127" s="301"/>
      <c r="F127" s="301"/>
      <c r="G127" s="301"/>
    </row>
    <row r="128" spans="1:7" x14ac:dyDescent="0.25">
      <c r="A128" s="301"/>
      <c r="B128" s="301"/>
      <c r="C128" s="301"/>
      <c r="D128" s="301"/>
      <c r="E128" s="301"/>
      <c r="F128" s="301"/>
      <c r="G128" s="301"/>
    </row>
    <row r="129" spans="1:7" x14ac:dyDescent="0.25">
      <c r="A129" s="301"/>
      <c r="B129" s="301"/>
      <c r="C129" s="301"/>
      <c r="D129" s="301"/>
      <c r="E129" s="301"/>
      <c r="F129" s="301"/>
      <c r="G129" s="301"/>
    </row>
    <row r="130" spans="1:7" x14ac:dyDescent="0.25">
      <c r="A130" s="301"/>
      <c r="B130" s="301"/>
      <c r="C130" s="301"/>
      <c r="D130" s="301"/>
      <c r="E130" s="301"/>
      <c r="F130" s="301"/>
      <c r="G130" s="301"/>
    </row>
    <row r="131" spans="1:7" x14ac:dyDescent="0.25">
      <c r="A131" s="301"/>
      <c r="B131" s="301"/>
      <c r="C131" s="301"/>
      <c r="D131" s="301"/>
      <c r="E131" s="301"/>
      <c r="F131" s="301"/>
      <c r="G131" s="301"/>
    </row>
    <row r="132" spans="1:7" x14ac:dyDescent="0.25">
      <c r="A132" s="301"/>
      <c r="B132" s="301"/>
      <c r="C132" s="301"/>
      <c r="D132" s="301"/>
      <c r="E132" s="301"/>
      <c r="F132" s="301"/>
      <c r="G132" s="301"/>
    </row>
    <row r="133" spans="1:7" x14ac:dyDescent="0.25">
      <c r="A133" s="301"/>
      <c r="B133" s="301"/>
      <c r="C133" s="301"/>
      <c r="D133" s="301"/>
      <c r="E133" s="301"/>
      <c r="F133" s="301"/>
      <c r="G133" s="301"/>
    </row>
    <row r="134" spans="1:7" x14ac:dyDescent="0.25">
      <c r="A134" s="301"/>
      <c r="B134" s="301"/>
      <c r="C134" s="301"/>
      <c r="D134" s="301"/>
      <c r="E134" s="301"/>
      <c r="F134" s="301"/>
      <c r="G134" s="301"/>
    </row>
    <row r="135" spans="1:7" x14ac:dyDescent="0.25">
      <c r="A135" s="301"/>
      <c r="B135" s="301"/>
      <c r="C135" s="301"/>
      <c r="D135" s="301"/>
      <c r="E135" s="301"/>
      <c r="F135" s="301"/>
      <c r="G135" s="301"/>
    </row>
    <row r="136" spans="1:7" x14ac:dyDescent="0.25">
      <c r="A136" s="301"/>
      <c r="B136" s="301"/>
      <c r="C136" s="301"/>
      <c r="D136" s="301"/>
      <c r="E136" s="301"/>
      <c r="F136" s="301"/>
      <c r="G136" s="301"/>
    </row>
    <row r="137" spans="1:7" x14ac:dyDescent="0.25">
      <c r="A137" s="301"/>
      <c r="B137" s="301"/>
      <c r="C137" s="301"/>
      <c r="D137" s="301"/>
      <c r="E137" s="301"/>
      <c r="F137" s="301"/>
      <c r="G137" s="301"/>
    </row>
    <row r="138" spans="1:7" x14ac:dyDescent="0.25">
      <c r="A138" s="301"/>
      <c r="B138" s="301"/>
      <c r="C138" s="301"/>
      <c r="D138" s="301"/>
      <c r="E138" s="301"/>
      <c r="F138" s="301"/>
      <c r="G138" s="301"/>
    </row>
    <row r="139" spans="1:7" x14ac:dyDescent="0.25">
      <c r="A139" s="301"/>
      <c r="B139" s="301"/>
      <c r="C139" s="301"/>
      <c r="D139" s="301"/>
      <c r="E139" s="301"/>
      <c r="F139" s="301"/>
      <c r="G139" s="301"/>
    </row>
    <row r="140" spans="1:7" x14ac:dyDescent="0.25">
      <c r="A140" s="301"/>
      <c r="B140" s="301"/>
      <c r="C140" s="301"/>
      <c r="D140" s="301"/>
      <c r="E140" s="301"/>
      <c r="F140" s="301"/>
      <c r="G140" s="301"/>
    </row>
    <row r="141" spans="1:7" x14ac:dyDescent="0.25">
      <c r="A141" s="301"/>
      <c r="B141" s="301"/>
      <c r="C141" s="301"/>
      <c r="D141" s="301"/>
      <c r="E141" s="301"/>
      <c r="F141" s="301"/>
      <c r="G141" s="301"/>
    </row>
    <row r="142" spans="1:7" x14ac:dyDescent="0.25">
      <c r="A142" s="301"/>
      <c r="B142" s="301"/>
      <c r="C142" s="301"/>
      <c r="D142" s="301"/>
      <c r="E142" s="301"/>
      <c r="F142" s="301"/>
      <c r="G142" s="301"/>
    </row>
    <row r="143" spans="1:7" x14ac:dyDescent="0.25">
      <c r="A143" s="301"/>
      <c r="B143" s="301"/>
      <c r="C143" s="301"/>
      <c r="D143" s="301"/>
      <c r="E143" s="301"/>
      <c r="F143" s="301"/>
      <c r="G143" s="301"/>
    </row>
    <row r="144" spans="1:7" x14ac:dyDescent="0.25">
      <c r="A144" s="301"/>
      <c r="B144" s="301"/>
      <c r="C144" s="301"/>
      <c r="D144" s="301"/>
      <c r="E144" s="301"/>
      <c r="F144" s="301"/>
      <c r="G144" s="301"/>
    </row>
    <row r="145" spans="1:7" x14ac:dyDescent="0.25">
      <c r="A145" s="301"/>
      <c r="B145" s="301"/>
      <c r="C145" s="301"/>
      <c r="D145" s="301"/>
      <c r="E145" s="301"/>
      <c r="F145" s="301"/>
      <c r="G145" s="301"/>
    </row>
    <row r="146" spans="1:7" x14ac:dyDescent="0.25">
      <c r="A146" s="301"/>
      <c r="B146" s="301"/>
      <c r="C146" s="301"/>
      <c r="D146" s="301"/>
      <c r="E146" s="301"/>
      <c r="F146" s="301"/>
      <c r="G146" s="301"/>
    </row>
    <row r="147" spans="1:7" x14ac:dyDescent="0.25">
      <c r="A147" s="301"/>
      <c r="B147" s="301"/>
      <c r="C147" s="301"/>
      <c r="D147" s="301"/>
      <c r="E147" s="301"/>
      <c r="F147" s="301"/>
      <c r="G147" s="301"/>
    </row>
    <row r="148" spans="1:7" x14ac:dyDescent="0.25">
      <c r="A148" s="301"/>
      <c r="B148" s="301"/>
      <c r="C148" s="301"/>
      <c r="D148" s="301"/>
      <c r="E148" s="301"/>
      <c r="F148" s="301"/>
      <c r="G148" s="301"/>
    </row>
    <row r="149" spans="1:7" x14ac:dyDescent="0.25">
      <c r="A149" s="301"/>
      <c r="B149" s="301"/>
      <c r="C149" s="301"/>
      <c r="D149" s="301"/>
      <c r="E149" s="301"/>
      <c r="F149" s="301"/>
      <c r="G149" s="301"/>
    </row>
    <row r="150" spans="1:7" x14ac:dyDescent="0.25">
      <c r="A150" s="301"/>
      <c r="B150" s="301"/>
      <c r="C150" s="301"/>
      <c r="D150" s="301"/>
      <c r="E150" s="301"/>
      <c r="F150" s="301"/>
      <c r="G150" s="301"/>
    </row>
    <row r="151" spans="1:7" x14ac:dyDescent="0.25">
      <c r="A151" s="301"/>
      <c r="B151" s="301"/>
      <c r="C151" s="301"/>
      <c r="D151" s="301"/>
      <c r="E151" s="301"/>
      <c r="F151" s="301"/>
      <c r="G151" s="301"/>
    </row>
    <row r="152" spans="1:7" x14ac:dyDescent="0.25">
      <c r="A152" s="301"/>
      <c r="B152" s="301"/>
      <c r="C152" s="301"/>
      <c r="D152" s="301"/>
      <c r="E152" s="301"/>
      <c r="F152" s="301"/>
      <c r="G152" s="301"/>
    </row>
    <row r="153" spans="1:7" x14ac:dyDescent="0.25">
      <c r="A153" s="301"/>
      <c r="B153" s="301"/>
      <c r="C153" s="301"/>
      <c r="D153" s="301"/>
      <c r="E153" s="301"/>
      <c r="F153" s="301"/>
      <c r="G153" s="301"/>
    </row>
    <row r="154" spans="1:7" x14ac:dyDescent="0.25">
      <c r="A154" s="301"/>
      <c r="B154" s="301"/>
      <c r="C154" s="301"/>
      <c r="D154" s="301"/>
      <c r="E154" s="301"/>
      <c r="F154" s="301"/>
      <c r="G154" s="301"/>
    </row>
    <row r="155" spans="1:7" x14ac:dyDescent="0.25">
      <c r="A155" s="301"/>
      <c r="B155" s="301"/>
      <c r="C155" s="301"/>
      <c r="D155" s="301"/>
      <c r="E155" s="301"/>
      <c r="F155" s="301"/>
      <c r="G155" s="301"/>
    </row>
    <row r="156" spans="1:7" x14ac:dyDescent="0.25">
      <c r="A156" s="301"/>
      <c r="B156" s="301"/>
      <c r="C156" s="301"/>
      <c r="D156" s="301"/>
      <c r="E156" s="301"/>
      <c r="F156" s="301"/>
      <c r="G156" s="301"/>
    </row>
    <row r="157" spans="1:7" x14ac:dyDescent="0.25">
      <c r="A157" s="301"/>
      <c r="B157" s="301"/>
      <c r="C157" s="301"/>
      <c r="D157" s="301"/>
      <c r="E157" s="301"/>
      <c r="F157" s="301"/>
      <c r="G157" s="301"/>
    </row>
    <row r="158" spans="1:7" x14ac:dyDescent="0.25">
      <c r="A158" s="301"/>
      <c r="B158" s="301"/>
      <c r="C158" s="301"/>
      <c r="D158" s="301"/>
      <c r="E158" s="301"/>
      <c r="F158" s="301"/>
      <c r="G158" s="301"/>
    </row>
  </sheetData>
  <mergeCells count="51">
    <mergeCell ref="C31:D31"/>
    <mergeCell ref="B38:C38"/>
    <mergeCell ref="C60:D60"/>
    <mergeCell ref="C57:D57"/>
    <mergeCell ref="C58:D58"/>
    <mergeCell ref="B40:G40"/>
    <mergeCell ref="C52:D52"/>
    <mergeCell ref="B55:G55"/>
    <mergeCell ref="C53:D53"/>
    <mergeCell ref="C45:D45"/>
    <mergeCell ref="C46:D46"/>
    <mergeCell ref="B48:G48"/>
    <mergeCell ref="C50:D50"/>
    <mergeCell ref="C51:D51"/>
    <mergeCell ref="B35:G35"/>
    <mergeCell ref="D38:G38"/>
    <mergeCell ref="C43:D43"/>
    <mergeCell ref="C44:D44"/>
    <mergeCell ref="C42:D42"/>
    <mergeCell ref="B37:C37"/>
    <mergeCell ref="D37:G37"/>
    <mergeCell ref="C28:D28"/>
    <mergeCell ref="B26:D26"/>
    <mergeCell ref="B25:C25"/>
    <mergeCell ref="D25:G25"/>
    <mergeCell ref="C9:D9"/>
    <mergeCell ref="C10:D10"/>
    <mergeCell ref="B12:G12"/>
    <mergeCell ref="C17:D17"/>
    <mergeCell ref="C18:D18"/>
    <mergeCell ref="C19:D19"/>
    <mergeCell ref="C20:D20"/>
    <mergeCell ref="C21:D21"/>
    <mergeCell ref="B23:G23"/>
    <mergeCell ref="E26:G26"/>
    <mergeCell ref="C59:D59"/>
    <mergeCell ref="B2:G2"/>
    <mergeCell ref="D3:G3"/>
    <mergeCell ref="E4:G4"/>
    <mergeCell ref="B4:D4"/>
    <mergeCell ref="B3:C3"/>
    <mergeCell ref="B14:C14"/>
    <mergeCell ref="B15:D15"/>
    <mergeCell ref="D14:G14"/>
    <mergeCell ref="E15:G15"/>
    <mergeCell ref="C6:D6"/>
    <mergeCell ref="C7:D7"/>
    <mergeCell ref="C8:D8"/>
    <mergeCell ref="C32:D32"/>
    <mergeCell ref="C29:D29"/>
    <mergeCell ref="C30:D30"/>
  </mergeCells>
  <pageMargins left="0.25" right="0.25" top="0.75" bottom="0.75" header="0.3" footer="0.3"/>
  <pageSetup paperSize="9" fitToHeight="3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G32" sqref="G32"/>
    </sheetView>
  </sheetViews>
  <sheetFormatPr defaultColWidth="8.85546875" defaultRowHeight="15" x14ac:dyDescent="0.25"/>
  <cols>
    <col min="1" max="1" width="32.5703125" style="1" customWidth="1"/>
    <col min="2" max="2" width="19.42578125" style="1" customWidth="1"/>
    <col min="3" max="4" width="17.42578125" style="1" customWidth="1"/>
    <col min="5" max="16384" width="8.85546875" style="1"/>
  </cols>
  <sheetData>
    <row r="1" spans="1:4" ht="19.149999999999999" customHeight="1" x14ac:dyDescent="0.25">
      <c r="A1" s="186" t="s">
        <v>0</v>
      </c>
      <c r="B1" s="186"/>
      <c r="C1" s="186"/>
      <c r="D1" s="186"/>
    </row>
    <row r="2" spans="1:4" ht="22.5" customHeight="1" x14ac:dyDescent="0.25">
      <c r="A2" s="158" t="s">
        <v>303</v>
      </c>
      <c r="B2" s="158"/>
      <c r="C2" s="158"/>
      <c r="D2" s="158"/>
    </row>
    <row r="3" spans="1:4" ht="18" customHeight="1" x14ac:dyDescent="0.25">
      <c r="A3" s="98" t="s">
        <v>304</v>
      </c>
      <c r="B3" s="98"/>
      <c r="C3" s="98"/>
      <c r="D3" s="98"/>
    </row>
    <row r="4" spans="1:4" ht="32.25" customHeight="1" x14ac:dyDescent="0.25">
      <c r="A4" s="164" t="s">
        <v>305</v>
      </c>
      <c r="B4" s="161"/>
      <c r="C4" s="161"/>
      <c r="D4" s="161"/>
    </row>
    <row r="5" spans="1:4" ht="19.5" customHeight="1" x14ac:dyDescent="0.25">
      <c r="A5" s="162" t="s">
        <v>306</v>
      </c>
      <c r="B5" s="163"/>
      <c r="C5" s="163"/>
      <c r="D5" s="163"/>
    </row>
    <row r="6" spans="1:4" ht="15" customHeight="1" x14ac:dyDescent="0.25">
      <c r="A6" s="99" t="s">
        <v>307</v>
      </c>
      <c r="B6" s="99"/>
      <c r="C6" s="99"/>
      <c r="D6" s="99"/>
    </row>
    <row r="7" spans="1:4" ht="17.25" customHeight="1" x14ac:dyDescent="0.25">
      <c r="A7" s="98" t="s">
        <v>308</v>
      </c>
      <c r="B7" s="98"/>
      <c r="C7" s="98"/>
      <c r="D7" s="98"/>
    </row>
    <row r="8" spans="1:4" ht="15.75" x14ac:dyDescent="0.25">
      <c r="A8" s="98" t="s">
        <v>309</v>
      </c>
      <c r="B8" s="98"/>
      <c r="C8" s="98"/>
      <c r="D8" s="98"/>
    </row>
    <row r="9" spans="1:4" ht="15.75" x14ac:dyDescent="0.25">
      <c r="A9" s="98" t="s">
        <v>310</v>
      </c>
      <c r="B9" s="98"/>
      <c r="C9" s="98"/>
      <c r="D9" s="98"/>
    </row>
    <row r="10" spans="1:4" ht="12" customHeight="1" x14ac:dyDescent="0.25">
      <c r="A10" s="98" t="s">
        <v>311</v>
      </c>
      <c r="B10" s="98"/>
      <c r="C10" s="98"/>
      <c r="D10" s="98"/>
    </row>
    <row r="11" spans="1:4" ht="68.25" customHeight="1" x14ac:dyDescent="0.25">
      <c r="A11" s="160" t="s">
        <v>312</v>
      </c>
      <c r="B11" s="161"/>
      <c r="C11" s="161"/>
      <c r="D11" s="161"/>
    </row>
    <row r="12" spans="1:4" ht="2.25" customHeight="1" x14ac:dyDescent="0.25">
      <c r="A12" s="158"/>
      <c r="B12" s="159"/>
      <c r="C12" s="159"/>
      <c r="D12" s="159"/>
    </row>
    <row r="13" spans="1:4" ht="27" hidden="1" customHeight="1" x14ac:dyDescent="0.25">
      <c r="A13" s="97"/>
      <c r="B13" s="97"/>
      <c r="C13" s="97"/>
      <c r="D13" s="97"/>
    </row>
    <row r="14" spans="1:4" ht="58.5" hidden="1" customHeight="1" x14ac:dyDescent="0.25">
      <c r="A14" s="97"/>
      <c r="B14" s="97"/>
      <c r="C14" s="97"/>
      <c r="D14" s="97"/>
    </row>
    <row r="15" spans="1:4" ht="21" customHeight="1" x14ac:dyDescent="0.25">
      <c r="A15" s="158" t="s">
        <v>319</v>
      </c>
      <c r="B15" s="158"/>
      <c r="C15" s="158"/>
      <c r="D15" s="158"/>
    </row>
    <row r="16" spans="1:4" ht="48" customHeight="1" x14ac:dyDescent="0.25">
      <c r="A16" s="165" t="s">
        <v>313</v>
      </c>
      <c r="B16" s="161"/>
      <c r="C16" s="161"/>
      <c r="D16" s="161"/>
    </row>
    <row r="17" spans="1:4" ht="33" customHeight="1" x14ac:dyDescent="0.25">
      <c r="A17" s="165" t="s">
        <v>314</v>
      </c>
      <c r="B17" s="161"/>
      <c r="C17" s="161"/>
      <c r="D17" s="161"/>
    </row>
    <row r="18" spans="1:4" ht="20.25" customHeight="1" x14ac:dyDescent="0.25">
      <c r="A18" s="158" t="s">
        <v>21</v>
      </c>
      <c r="B18" s="158"/>
      <c r="C18" s="158"/>
      <c r="D18" s="158"/>
    </row>
    <row r="19" spans="1:4" ht="34.5" customHeight="1" x14ac:dyDescent="0.25">
      <c r="A19" s="187" t="s">
        <v>320</v>
      </c>
      <c r="B19" s="187"/>
      <c r="C19" s="187"/>
      <c r="D19" s="187"/>
    </row>
    <row r="20" spans="1:4" ht="31.5" customHeight="1" x14ac:dyDescent="0.25">
      <c r="A20" s="187" t="s">
        <v>321</v>
      </c>
      <c r="B20" s="187"/>
      <c r="C20" s="187"/>
      <c r="D20" s="187"/>
    </row>
    <row r="21" spans="1:4" ht="36" customHeight="1" x14ac:dyDescent="0.25">
      <c r="A21" s="187" t="s">
        <v>322</v>
      </c>
      <c r="B21" s="187"/>
      <c r="C21" s="187"/>
      <c r="D21" s="187"/>
    </row>
    <row r="22" spans="1:4" ht="32.25" customHeight="1" x14ac:dyDescent="0.25">
      <c r="A22" s="187" t="s">
        <v>323</v>
      </c>
      <c r="B22" s="187"/>
      <c r="C22" s="187"/>
      <c r="D22" s="187"/>
    </row>
    <row r="23" spans="1:4" ht="28.5" customHeight="1" x14ac:dyDescent="0.25">
      <c r="A23" s="187" t="s">
        <v>324</v>
      </c>
      <c r="B23" s="187"/>
      <c r="C23" s="187"/>
      <c r="D23" s="187"/>
    </row>
    <row r="24" spans="1:4" ht="38.25" customHeight="1" x14ac:dyDescent="0.25">
      <c r="A24" s="187" t="s">
        <v>325</v>
      </c>
      <c r="B24" s="187"/>
      <c r="C24" s="187"/>
      <c r="D24" s="187"/>
    </row>
    <row r="25" spans="1:4" ht="33" customHeight="1" x14ac:dyDescent="0.25">
      <c r="A25" s="189" t="s">
        <v>326</v>
      </c>
      <c r="B25" s="189"/>
      <c r="C25" s="189"/>
      <c r="D25" s="189"/>
    </row>
    <row r="26" spans="1:4" ht="26.25" customHeight="1" x14ac:dyDescent="0.25">
      <c r="A26" s="187" t="s">
        <v>327</v>
      </c>
      <c r="B26" s="187"/>
      <c r="C26" s="187"/>
      <c r="D26" s="187"/>
    </row>
    <row r="27" spans="1:4" ht="13.5" hidden="1" customHeight="1" x14ac:dyDescent="0.25">
      <c r="A27" s="187"/>
      <c r="B27" s="187"/>
      <c r="C27" s="187"/>
      <c r="D27" s="187"/>
    </row>
    <row r="28" spans="1:4" ht="22.5" customHeight="1" x14ac:dyDescent="0.25">
      <c r="A28" s="188" t="s">
        <v>22</v>
      </c>
      <c r="B28" s="188"/>
      <c r="C28" s="188"/>
      <c r="D28" s="188"/>
    </row>
    <row r="29" spans="1:4" ht="28.5" customHeight="1" x14ac:dyDescent="0.25">
      <c r="A29" s="187" t="s">
        <v>315</v>
      </c>
      <c r="B29" s="187" t="s">
        <v>315</v>
      </c>
      <c r="C29" s="187" t="s">
        <v>315</v>
      </c>
      <c r="D29" s="187" t="s">
        <v>315</v>
      </c>
    </row>
    <row r="30" spans="1:4" ht="32.25" customHeight="1" x14ac:dyDescent="0.25">
      <c r="A30" s="187" t="s">
        <v>316</v>
      </c>
      <c r="B30" s="187" t="s">
        <v>316</v>
      </c>
      <c r="C30" s="187" t="s">
        <v>316</v>
      </c>
      <c r="D30" s="187" t="s">
        <v>316</v>
      </c>
    </row>
    <row r="31" spans="1:4" ht="33.75" customHeight="1" x14ac:dyDescent="0.25">
      <c r="A31" s="187" t="s">
        <v>317</v>
      </c>
      <c r="B31" s="187" t="s">
        <v>317</v>
      </c>
      <c r="C31" s="187" t="s">
        <v>317</v>
      </c>
      <c r="D31" s="187" t="s">
        <v>317</v>
      </c>
    </row>
    <row r="32" spans="1:4" ht="45" customHeight="1" x14ac:dyDescent="0.25">
      <c r="A32" s="187" t="s">
        <v>318</v>
      </c>
      <c r="B32" s="187" t="s">
        <v>318</v>
      </c>
      <c r="C32" s="187" t="s">
        <v>318</v>
      </c>
      <c r="D32" s="187" t="s">
        <v>318</v>
      </c>
    </row>
    <row r="33" spans="1:4" ht="15.75" x14ac:dyDescent="0.25">
      <c r="A33" s="185" t="s">
        <v>12</v>
      </c>
      <c r="B33" s="185"/>
      <c r="C33" s="185"/>
      <c r="D33" s="185"/>
    </row>
    <row r="34" spans="1:4" ht="36.75" customHeight="1" x14ac:dyDescent="0.25">
      <c r="A34" s="178" t="s">
        <v>1</v>
      </c>
      <c r="B34" s="179"/>
      <c r="C34" s="179"/>
      <c r="D34" s="12" t="s">
        <v>3</v>
      </c>
    </row>
    <row r="35" spans="1:4" ht="15.75" x14ac:dyDescent="0.25">
      <c r="A35" s="180" t="s">
        <v>14</v>
      </c>
      <c r="B35" s="181"/>
      <c r="C35" s="182"/>
      <c r="D35" s="183">
        <v>365836.74</v>
      </c>
    </row>
    <row r="36" spans="1:4" ht="15" customHeight="1" x14ac:dyDescent="0.25">
      <c r="A36" s="9" t="s">
        <v>2</v>
      </c>
      <c r="B36" s="10"/>
      <c r="C36" s="11"/>
      <c r="D36" s="184"/>
    </row>
    <row r="37" spans="1:4" ht="15.75" x14ac:dyDescent="0.25">
      <c r="A37" s="180" t="s">
        <v>15</v>
      </c>
      <c r="B37" s="181"/>
      <c r="C37" s="182"/>
      <c r="D37" s="49">
        <v>365836.74</v>
      </c>
    </row>
    <row r="38" spans="1:4" ht="15" customHeight="1" x14ac:dyDescent="0.25">
      <c r="A38" s="180" t="s">
        <v>16</v>
      </c>
      <c r="B38" s="181"/>
      <c r="C38" s="182"/>
      <c r="D38" s="36">
        <v>0</v>
      </c>
    </row>
    <row r="39" spans="1:4" ht="15.75" x14ac:dyDescent="0.25">
      <c r="A39" s="180" t="s">
        <v>17</v>
      </c>
      <c r="B39" s="181"/>
      <c r="C39" s="182"/>
      <c r="D39" s="36">
        <v>0</v>
      </c>
    </row>
    <row r="40" spans="1:4" ht="15.75" customHeight="1" x14ac:dyDescent="0.25"/>
    <row r="41" spans="1:4" ht="15.75" x14ac:dyDescent="0.25">
      <c r="A41" s="185" t="s">
        <v>20</v>
      </c>
      <c r="B41" s="185"/>
      <c r="C41" s="185"/>
      <c r="D41" s="185"/>
    </row>
    <row r="42" spans="1:4" ht="36.75" customHeight="1" x14ac:dyDescent="0.25">
      <c r="A42" s="178" t="s">
        <v>1</v>
      </c>
      <c r="B42" s="179"/>
      <c r="C42" s="179"/>
      <c r="D42" s="12" t="s">
        <v>3</v>
      </c>
    </row>
    <row r="43" spans="1:4" ht="35.25" customHeight="1" x14ac:dyDescent="0.25">
      <c r="A43" s="180" t="s">
        <v>18</v>
      </c>
      <c r="B43" s="181"/>
      <c r="C43" s="182"/>
      <c r="D43" s="183">
        <v>3952673.36</v>
      </c>
    </row>
    <row r="44" spans="1:4" ht="21.75" customHeight="1" x14ac:dyDescent="0.25">
      <c r="A44" s="9" t="s">
        <v>2</v>
      </c>
      <c r="B44" s="10"/>
      <c r="C44" s="11"/>
      <c r="D44" s="184"/>
    </row>
    <row r="45" spans="1:4" ht="40.5" customHeight="1" x14ac:dyDescent="0.25">
      <c r="A45" s="180" t="s">
        <v>19</v>
      </c>
      <c r="B45" s="181"/>
      <c r="C45" s="182"/>
      <c r="D45" s="49">
        <v>2434509.14</v>
      </c>
    </row>
    <row r="47" spans="1:4" ht="32.25" customHeight="1" x14ac:dyDescent="0.25">
      <c r="A47" s="83" t="s">
        <v>13</v>
      </c>
      <c r="B47" s="83"/>
      <c r="C47" s="83"/>
      <c r="D47" s="83"/>
    </row>
    <row r="48" spans="1:4" ht="37.5" customHeight="1" x14ac:dyDescent="0.25">
      <c r="A48" s="81" t="s">
        <v>328</v>
      </c>
      <c r="B48" s="81"/>
      <c r="C48" s="81"/>
      <c r="D48" s="81"/>
    </row>
    <row r="49" spans="1:4" ht="36" customHeight="1" x14ac:dyDescent="0.25">
      <c r="A49" s="168" t="s">
        <v>1</v>
      </c>
      <c r="B49" s="169"/>
      <c r="C49" s="170"/>
      <c r="D49" s="48" t="s">
        <v>23</v>
      </c>
    </row>
    <row r="50" spans="1:4" ht="27" customHeight="1" x14ac:dyDescent="0.25">
      <c r="A50" s="171" t="s">
        <v>35</v>
      </c>
      <c r="B50" s="172"/>
      <c r="C50" s="173"/>
      <c r="D50" s="50">
        <v>5801940.3200000003</v>
      </c>
    </row>
    <row r="51" spans="1:4" ht="35.25" customHeight="1" x14ac:dyDescent="0.25">
      <c r="A51" s="13" t="s">
        <v>24</v>
      </c>
      <c r="B51" s="14"/>
      <c r="C51" s="14"/>
      <c r="D51" s="51">
        <v>365836.74</v>
      </c>
    </row>
    <row r="52" spans="1:4" ht="32.25" customHeight="1" x14ac:dyDescent="0.25">
      <c r="A52" s="13" t="s">
        <v>25</v>
      </c>
      <c r="B52" s="14"/>
      <c r="C52" s="14"/>
      <c r="D52" s="52">
        <v>114762.8</v>
      </c>
    </row>
    <row r="53" spans="1:4" x14ac:dyDescent="0.25">
      <c r="A53" s="166" t="s">
        <v>26</v>
      </c>
      <c r="B53" s="167"/>
      <c r="C53" s="14"/>
      <c r="D53" s="53">
        <v>2434509.14</v>
      </c>
    </row>
    <row r="54" spans="1:4" ht="33" customHeight="1" x14ac:dyDescent="0.25">
      <c r="A54" s="13" t="s">
        <v>25</v>
      </c>
      <c r="B54" s="14"/>
      <c r="C54" s="14"/>
      <c r="D54" s="54">
        <v>152922.18</v>
      </c>
    </row>
    <row r="55" spans="1:4" ht="24.75" customHeight="1" x14ac:dyDescent="0.25">
      <c r="A55" s="174" t="s">
        <v>34</v>
      </c>
      <c r="B55" s="175"/>
      <c r="C55" s="176"/>
      <c r="D55" s="50">
        <f>D56+D59+D60+D61</f>
        <v>18024.349999999999</v>
      </c>
    </row>
    <row r="56" spans="1:4" ht="32.25" customHeight="1" x14ac:dyDescent="0.25">
      <c r="A56" s="166" t="s">
        <v>27</v>
      </c>
      <c r="B56" s="167"/>
      <c r="C56" s="14"/>
      <c r="D56" s="51">
        <v>11040</v>
      </c>
    </row>
    <row r="57" spans="1:4" x14ac:dyDescent="0.25">
      <c r="A57" s="166" t="s">
        <v>28</v>
      </c>
      <c r="B57" s="167"/>
      <c r="C57" s="14"/>
      <c r="D57" s="54">
        <v>0</v>
      </c>
    </row>
    <row r="58" spans="1:4" x14ac:dyDescent="0.25">
      <c r="A58" s="167" t="s">
        <v>29</v>
      </c>
      <c r="B58" s="167"/>
      <c r="C58" s="177"/>
      <c r="D58" s="54"/>
    </row>
    <row r="59" spans="1:4" x14ac:dyDescent="0.25">
      <c r="A59" s="13" t="s">
        <v>30</v>
      </c>
      <c r="B59" s="14"/>
      <c r="C59" s="14"/>
      <c r="D59" s="54"/>
    </row>
    <row r="60" spans="1:4" x14ac:dyDescent="0.25">
      <c r="A60" s="166" t="s">
        <v>31</v>
      </c>
      <c r="B60" s="167"/>
      <c r="C60" s="14"/>
      <c r="D60" s="54">
        <v>0</v>
      </c>
    </row>
    <row r="61" spans="1:4" x14ac:dyDescent="0.25">
      <c r="A61" s="166" t="s">
        <v>32</v>
      </c>
      <c r="B61" s="167"/>
      <c r="C61" s="14"/>
      <c r="D61" s="54">
        <v>6984.35</v>
      </c>
    </row>
    <row r="62" spans="1:4" x14ac:dyDescent="0.25">
      <c r="A62" s="15" t="s">
        <v>33</v>
      </c>
      <c r="B62" s="16"/>
      <c r="C62" s="16"/>
      <c r="D62" s="50">
        <f>D63+D64</f>
        <v>130893.05</v>
      </c>
    </row>
    <row r="63" spans="1:4" ht="30" x14ac:dyDescent="0.25">
      <c r="A63" s="13" t="s">
        <v>36</v>
      </c>
      <c r="B63" s="14"/>
      <c r="C63" s="14"/>
      <c r="D63" s="54"/>
    </row>
    <row r="64" spans="1:4" x14ac:dyDescent="0.25">
      <c r="A64" s="13" t="s">
        <v>37</v>
      </c>
      <c r="B64" s="14"/>
      <c r="C64" s="14"/>
      <c r="D64" s="54">
        <v>130893.05</v>
      </c>
    </row>
    <row r="65" spans="1:4" x14ac:dyDescent="0.25">
      <c r="A65" s="166" t="s">
        <v>38</v>
      </c>
      <c r="B65" s="167"/>
      <c r="C65" s="14"/>
      <c r="D65" s="54"/>
    </row>
  </sheetData>
  <mergeCells count="46">
    <mergeCell ref="A22:D22"/>
    <mergeCell ref="A23:D23"/>
    <mergeCell ref="A24:D24"/>
    <mergeCell ref="A25:D25"/>
    <mergeCell ref="A16:D16"/>
    <mergeCell ref="D35:D36"/>
    <mergeCell ref="A1:D1"/>
    <mergeCell ref="A32:D32"/>
    <mergeCell ref="A33:D33"/>
    <mergeCell ref="A26:D26"/>
    <mergeCell ref="A27:D27"/>
    <mergeCell ref="A28:D28"/>
    <mergeCell ref="A29:D29"/>
    <mergeCell ref="A30:D30"/>
    <mergeCell ref="A31:D31"/>
    <mergeCell ref="A20:D20"/>
    <mergeCell ref="A21:D21"/>
    <mergeCell ref="A2:D2"/>
    <mergeCell ref="A15:D15"/>
    <mergeCell ref="A18:D18"/>
    <mergeCell ref="A19:D19"/>
    <mergeCell ref="A34:C34"/>
    <mergeCell ref="A35:C35"/>
    <mergeCell ref="A37:C37"/>
    <mergeCell ref="A38:C38"/>
    <mergeCell ref="A39:C39"/>
    <mergeCell ref="A42:C42"/>
    <mergeCell ref="A43:C43"/>
    <mergeCell ref="D43:D44"/>
    <mergeCell ref="A45:C45"/>
    <mergeCell ref="A41:D41"/>
    <mergeCell ref="A65:B65"/>
    <mergeCell ref="A60:B60"/>
    <mergeCell ref="A61:B61"/>
    <mergeCell ref="A49:C49"/>
    <mergeCell ref="A50:C50"/>
    <mergeCell ref="A55:C55"/>
    <mergeCell ref="A57:B57"/>
    <mergeCell ref="A58:C58"/>
    <mergeCell ref="A53:B53"/>
    <mergeCell ref="A56:B56"/>
    <mergeCell ref="A12:D12"/>
    <mergeCell ref="A11:D11"/>
    <mergeCell ref="A5:D5"/>
    <mergeCell ref="A4:D4"/>
    <mergeCell ref="A17:D17"/>
  </mergeCells>
  <pageMargins left="0.70866141732283472" right="0.39370078740157483" top="0.35433070866141736" bottom="0.35433070866141736" header="0.11811023622047245" footer="0.11811023622047245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view="pageBreakPreview" topLeftCell="A8" zoomScale="90" zoomScaleNormal="100" zoomScaleSheetLayoutView="90" workbookViewId="0">
      <selection activeCell="J17" sqref="J17:K17"/>
    </sheetView>
  </sheetViews>
  <sheetFormatPr defaultColWidth="8.85546875" defaultRowHeight="15" x14ac:dyDescent="0.25"/>
  <cols>
    <col min="1" max="1" width="14.85546875" style="1" customWidth="1"/>
    <col min="2" max="2" width="9" style="1" customWidth="1"/>
    <col min="3" max="3" width="26.140625" style="1" customWidth="1"/>
    <col min="4" max="4" width="16.140625" style="1" customWidth="1"/>
    <col min="5" max="5" width="14" style="1" customWidth="1"/>
    <col min="6" max="6" width="12.7109375" style="1" customWidth="1"/>
    <col min="7" max="12" width="14" style="1" customWidth="1"/>
    <col min="13" max="16384" width="8.85546875" style="1"/>
  </cols>
  <sheetData>
    <row r="1" spans="1:12" s="2" customFormat="1" ht="27" customHeight="1" x14ac:dyDescent="0.25">
      <c r="A1" s="192" t="s">
        <v>39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7.25" customHeight="1" x14ac:dyDescent="0.25">
      <c r="A2" s="194" t="s">
        <v>416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21" customHeight="1" x14ac:dyDescent="0.25">
      <c r="A3" s="196" t="s">
        <v>1</v>
      </c>
      <c r="B3" s="196" t="s">
        <v>40</v>
      </c>
      <c r="C3" s="196" t="s">
        <v>41</v>
      </c>
      <c r="D3" s="195" t="s">
        <v>42</v>
      </c>
      <c r="E3" s="195"/>
      <c r="F3" s="195"/>
      <c r="G3" s="195"/>
      <c r="H3" s="195"/>
      <c r="I3" s="195"/>
      <c r="J3" s="195"/>
      <c r="K3" s="195"/>
      <c r="L3" s="195"/>
    </row>
    <row r="4" spans="1:12" x14ac:dyDescent="0.25">
      <c r="A4" s="197"/>
      <c r="B4" s="197"/>
      <c r="C4" s="197"/>
      <c r="D4" s="195" t="s">
        <v>2</v>
      </c>
      <c r="E4" s="195"/>
      <c r="F4" s="195"/>
      <c r="G4" s="195"/>
      <c r="H4" s="195"/>
      <c r="I4" s="195"/>
      <c r="J4" s="195"/>
      <c r="K4" s="195"/>
      <c r="L4" s="195"/>
    </row>
    <row r="5" spans="1:12" ht="81" customHeight="1" x14ac:dyDescent="0.25">
      <c r="A5" s="197"/>
      <c r="B5" s="197"/>
      <c r="C5" s="197"/>
      <c r="D5" s="195" t="s">
        <v>43</v>
      </c>
      <c r="E5" s="195" t="s">
        <v>44</v>
      </c>
      <c r="F5" s="195"/>
      <c r="G5" s="195" t="s">
        <v>45</v>
      </c>
      <c r="H5" s="195" t="s">
        <v>46</v>
      </c>
      <c r="I5" s="195" t="s">
        <v>47</v>
      </c>
      <c r="J5" s="195" t="s">
        <v>48</v>
      </c>
      <c r="K5" s="195"/>
      <c r="L5" s="195"/>
    </row>
    <row r="6" spans="1:12" ht="12" customHeight="1" x14ac:dyDescent="0.25">
      <c r="A6" s="198"/>
      <c r="B6" s="198"/>
      <c r="C6" s="198"/>
      <c r="D6" s="195"/>
      <c r="E6" s="195"/>
      <c r="F6" s="195"/>
      <c r="G6" s="195"/>
      <c r="H6" s="195"/>
      <c r="I6" s="195"/>
      <c r="J6" s="195" t="s">
        <v>43</v>
      </c>
      <c r="K6" s="195"/>
      <c r="L6" s="61" t="s">
        <v>49</v>
      </c>
    </row>
    <row r="7" spans="1:12" x14ac:dyDescent="0.25">
      <c r="A7" s="47">
        <v>1</v>
      </c>
      <c r="B7" s="47">
        <v>2</v>
      </c>
      <c r="C7" s="47">
        <v>3</v>
      </c>
      <c r="D7" s="47">
        <v>4</v>
      </c>
      <c r="E7" s="216">
        <v>5</v>
      </c>
      <c r="F7" s="217"/>
      <c r="G7" s="47">
        <v>6</v>
      </c>
      <c r="H7" s="47">
        <v>7</v>
      </c>
      <c r="I7" s="47">
        <v>8</v>
      </c>
      <c r="J7" s="216">
        <v>9</v>
      </c>
      <c r="K7" s="217"/>
      <c r="L7" s="47">
        <v>10</v>
      </c>
    </row>
    <row r="8" spans="1:12" ht="45" x14ac:dyDescent="0.25">
      <c r="A8" s="56" t="s">
        <v>67</v>
      </c>
      <c r="B8" s="57" t="s">
        <v>51</v>
      </c>
      <c r="C8" s="47" t="s">
        <v>57</v>
      </c>
      <c r="D8" s="59">
        <f>D9+D11+D13+D14+D15+D16+D17</f>
        <v>16657548.799999999</v>
      </c>
      <c r="E8" s="216" t="s">
        <v>57</v>
      </c>
      <c r="F8" s="217"/>
      <c r="G8" s="47" t="s">
        <v>57</v>
      </c>
      <c r="H8" s="47" t="s">
        <v>57</v>
      </c>
      <c r="I8" s="47" t="s">
        <v>57</v>
      </c>
      <c r="J8" s="209">
        <f>SUM(J9+J11+J13+J14+J16+J17)</f>
        <v>887602.1</v>
      </c>
      <c r="K8" s="210"/>
      <c r="L8" s="47" t="s">
        <v>57</v>
      </c>
    </row>
    <row r="9" spans="1:12" ht="45" x14ac:dyDescent="0.25">
      <c r="A9" s="56" t="s">
        <v>50</v>
      </c>
      <c r="B9" s="57" t="s">
        <v>52</v>
      </c>
      <c r="C9" s="57"/>
      <c r="D9" s="47"/>
      <c r="E9" s="201"/>
      <c r="F9" s="202"/>
      <c r="G9" s="47"/>
      <c r="H9" s="47"/>
      <c r="I9" s="47"/>
      <c r="J9" s="190"/>
      <c r="K9" s="205"/>
      <c r="L9" s="47"/>
    </row>
    <row r="10" spans="1:12" x14ac:dyDescent="0.25">
      <c r="A10" s="56"/>
      <c r="B10" s="57"/>
      <c r="C10" s="57"/>
      <c r="D10" s="47"/>
      <c r="E10" s="201"/>
      <c r="F10" s="202"/>
      <c r="G10" s="47"/>
      <c r="H10" s="47"/>
      <c r="I10" s="47"/>
      <c r="J10" s="190"/>
      <c r="K10" s="205"/>
      <c r="L10" s="47"/>
    </row>
    <row r="11" spans="1:12" ht="45" x14ac:dyDescent="0.25">
      <c r="A11" s="56" t="s">
        <v>53</v>
      </c>
      <c r="B11" s="57" t="s">
        <v>54</v>
      </c>
      <c r="C11" s="57" t="s">
        <v>361</v>
      </c>
      <c r="D11" s="60">
        <f>E11+I11+J11</f>
        <v>503905</v>
      </c>
      <c r="E11" s="201"/>
      <c r="F11" s="202"/>
      <c r="G11" s="47" t="s">
        <v>57</v>
      </c>
      <c r="H11" s="47" t="s">
        <v>57</v>
      </c>
      <c r="I11" s="47"/>
      <c r="J11" s="209">
        <f>293893.49+208031.51+1980</f>
        <v>503905</v>
      </c>
      <c r="K11" s="210"/>
      <c r="L11" s="58">
        <v>0</v>
      </c>
    </row>
    <row r="12" spans="1:12" x14ac:dyDescent="0.25">
      <c r="A12" s="56"/>
      <c r="B12" s="57"/>
      <c r="C12" s="57"/>
      <c r="D12" s="47"/>
      <c r="E12" s="201"/>
      <c r="F12" s="202"/>
      <c r="G12" s="47"/>
      <c r="H12" s="47"/>
      <c r="I12" s="47"/>
      <c r="J12" s="203"/>
      <c r="K12" s="204"/>
      <c r="L12" s="47"/>
    </row>
    <row r="13" spans="1:12" ht="69" customHeight="1" x14ac:dyDescent="0.25">
      <c r="A13" s="56" t="s">
        <v>55</v>
      </c>
      <c r="B13" s="57" t="s">
        <v>56</v>
      </c>
      <c r="C13" s="57"/>
      <c r="D13" s="47"/>
      <c r="E13" s="201"/>
      <c r="F13" s="202"/>
      <c r="G13" s="47" t="s">
        <v>57</v>
      </c>
      <c r="H13" s="47" t="s">
        <v>57</v>
      </c>
      <c r="I13" s="47" t="s">
        <v>57</v>
      </c>
      <c r="J13" s="203"/>
      <c r="K13" s="204"/>
      <c r="L13" s="47" t="s">
        <v>57</v>
      </c>
    </row>
    <row r="14" spans="1:12" ht="102.75" customHeight="1" x14ac:dyDescent="0.25">
      <c r="A14" s="56" t="s">
        <v>58</v>
      </c>
      <c r="B14" s="57" t="s">
        <v>59</v>
      </c>
      <c r="C14" s="57"/>
      <c r="D14" s="47"/>
      <c r="E14" s="201"/>
      <c r="F14" s="202"/>
      <c r="G14" s="47" t="s">
        <v>57</v>
      </c>
      <c r="H14" s="47" t="s">
        <v>57</v>
      </c>
      <c r="I14" s="47" t="s">
        <v>57</v>
      </c>
      <c r="J14" s="203"/>
      <c r="K14" s="204"/>
      <c r="L14" s="47" t="s">
        <v>57</v>
      </c>
    </row>
    <row r="15" spans="1:12" ht="67.5" customHeight="1" x14ac:dyDescent="0.25">
      <c r="A15" s="56" t="s">
        <v>60</v>
      </c>
      <c r="B15" s="57" t="s">
        <v>61</v>
      </c>
      <c r="C15" s="57" t="s">
        <v>361</v>
      </c>
      <c r="D15" s="60">
        <f>E15+G15+H15</f>
        <v>15769946.699999999</v>
      </c>
      <c r="E15" s="199">
        <f>15253444.51+52663.93+188088.26</f>
        <v>15494196.699999999</v>
      </c>
      <c r="F15" s="200"/>
      <c r="G15" s="115">
        <v>275750</v>
      </c>
      <c r="H15" s="47"/>
      <c r="I15" s="47" t="s">
        <v>57</v>
      </c>
      <c r="J15" s="203" t="s">
        <v>57</v>
      </c>
      <c r="K15" s="204"/>
      <c r="L15" s="47" t="s">
        <v>57</v>
      </c>
    </row>
    <row r="16" spans="1:12" x14ac:dyDescent="0.25">
      <c r="A16" s="56" t="s">
        <v>62</v>
      </c>
      <c r="B16" s="57" t="s">
        <v>63</v>
      </c>
      <c r="C16" s="57" t="s">
        <v>373</v>
      </c>
      <c r="D16" s="100">
        <f>E16+J16</f>
        <v>383697.1</v>
      </c>
      <c r="E16" s="201"/>
      <c r="F16" s="202"/>
      <c r="G16" s="47" t="s">
        <v>57</v>
      </c>
      <c r="H16" s="47" t="s">
        <v>57</v>
      </c>
      <c r="I16" s="47" t="s">
        <v>57</v>
      </c>
      <c r="J16" s="220">
        <f>385677.1-1980</f>
        <v>383697.1</v>
      </c>
      <c r="K16" s="221"/>
      <c r="L16" s="47" t="s">
        <v>57</v>
      </c>
    </row>
    <row r="17" spans="1:12" ht="45" x14ac:dyDescent="0.25">
      <c r="A17" s="56" t="s">
        <v>64</v>
      </c>
      <c r="B17" s="57" t="s">
        <v>65</v>
      </c>
      <c r="C17" s="57" t="s">
        <v>57</v>
      </c>
      <c r="D17" s="47"/>
      <c r="E17" s="201"/>
      <c r="F17" s="202"/>
      <c r="G17" s="47" t="s">
        <v>57</v>
      </c>
      <c r="H17" s="47" t="s">
        <v>57</v>
      </c>
      <c r="I17" s="47" t="s">
        <v>57</v>
      </c>
      <c r="J17" s="203"/>
      <c r="K17" s="204"/>
      <c r="L17" s="47" t="s">
        <v>57</v>
      </c>
    </row>
    <row r="18" spans="1:12" x14ac:dyDescent="0.25">
      <c r="A18" s="56"/>
      <c r="B18" s="57"/>
      <c r="C18" s="57"/>
      <c r="D18" s="47"/>
      <c r="E18" s="201"/>
      <c r="F18" s="202"/>
      <c r="G18" s="47"/>
      <c r="H18" s="47"/>
      <c r="I18" s="47"/>
      <c r="J18" s="203"/>
      <c r="K18" s="204"/>
      <c r="L18" s="47"/>
    </row>
    <row r="19" spans="1:12" ht="51" customHeight="1" x14ac:dyDescent="0.25">
      <c r="A19" s="56" t="s">
        <v>66</v>
      </c>
      <c r="B19" s="57" t="s">
        <v>68</v>
      </c>
      <c r="C19" s="57" t="s">
        <v>57</v>
      </c>
      <c r="D19" s="59">
        <f>E19+J19+G19</f>
        <v>16657548.799999999</v>
      </c>
      <c r="E19" s="207">
        <f>E20+E33+E35</f>
        <v>15494196.699999999</v>
      </c>
      <c r="F19" s="208"/>
      <c r="G19" s="115">
        <f>G20+G33+G35</f>
        <v>275750</v>
      </c>
      <c r="H19" s="115"/>
      <c r="I19" s="47"/>
      <c r="J19" s="209">
        <f>J20+J33+J35</f>
        <v>887602.1</v>
      </c>
      <c r="K19" s="210"/>
      <c r="L19" s="47"/>
    </row>
    <row r="20" spans="1:12" ht="60" x14ac:dyDescent="0.25">
      <c r="A20" s="56" t="s">
        <v>69</v>
      </c>
      <c r="B20" s="57" t="s">
        <v>70</v>
      </c>
      <c r="C20" s="57"/>
      <c r="D20" s="72">
        <f>D24+D22+D25+D26+D23</f>
        <v>15395084.01</v>
      </c>
      <c r="E20" s="218">
        <f>E22+E24+E25+E26+F23</f>
        <v>15030619.889999999</v>
      </c>
      <c r="F20" s="219"/>
      <c r="G20" s="47"/>
      <c r="H20" s="47"/>
      <c r="I20" s="47"/>
      <c r="J20" s="222">
        <f>J24+J22</f>
        <v>364464.12</v>
      </c>
      <c r="K20" s="223"/>
      <c r="L20" s="47"/>
    </row>
    <row r="21" spans="1:12" x14ac:dyDescent="0.25">
      <c r="A21" s="56" t="s">
        <v>4</v>
      </c>
      <c r="B21" s="57"/>
      <c r="C21" s="57"/>
      <c r="D21" s="72"/>
      <c r="E21" s="109"/>
      <c r="F21" s="110"/>
      <c r="G21" s="55"/>
      <c r="H21" s="55"/>
      <c r="I21" s="55"/>
      <c r="J21" s="107"/>
      <c r="K21" s="108"/>
      <c r="L21" s="55"/>
    </row>
    <row r="22" spans="1:12" x14ac:dyDescent="0.25">
      <c r="A22" s="56" t="s">
        <v>354</v>
      </c>
      <c r="B22" s="57" t="s">
        <v>71</v>
      </c>
      <c r="C22" s="57" t="s">
        <v>369</v>
      </c>
      <c r="D22" s="72">
        <f>E22+J22</f>
        <v>9556358.5499999989</v>
      </c>
      <c r="E22" s="218">
        <f>7577535.74+1553820.77-348.38+88270.53+3094.23+52663.93</f>
        <v>9275036.8199999984</v>
      </c>
      <c r="F22" s="224"/>
      <c r="G22" s="55"/>
      <c r="H22" s="55"/>
      <c r="I22" s="55"/>
      <c r="J22" s="222">
        <f>146769.2+95867.05+3195.08+1300+34190.4</f>
        <v>281321.73</v>
      </c>
      <c r="K22" s="224"/>
      <c r="L22" s="55"/>
    </row>
    <row r="23" spans="1:12" ht="60" x14ac:dyDescent="0.25">
      <c r="A23" s="56" t="s">
        <v>72</v>
      </c>
      <c r="B23" s="57" t="s">
        <v>377</v>
      </c>
      <c r="C23" s="57" t="s">
        <v>378</v>
      </c>
      <c r="D23" s="72">
        <f>F23+K23</f>
        <v>348.39</v>
      </c>
      <c r="E23" s="136"/>
      <c r="F23" s="137">
        <v>348.39</v>
      </c>
      <c r="G23" s="55"/>
      <c r="H23" s="55"/>
      <c r="I23" s="55"/>
      <c r="J23" s="131"/>
      <c r="K23" s="132"/>
      <c r="L23" s="55"/>
    </row>
    <row r="24" spans="1:12" ht="45" x14ac:dyDescent="0.25">
      <c r="A24" s="56" t="s">
        <v>355</v>
      </c>
      <c r="B24" s="57"/>
      <c r="C24" s="57" t="s">
        <v>370</v>
      </c>
      <c r="D24" s="72">
        <f t="shared" ref="D24" si="0">E24+J24</f>
        <v>3025806.0999999996</v>
      </c>
      <c r="E24" s="199">
        <f>2288415.8+469253.88+184994.03</f>
        <v>2942663.7099999995</v>
      </c>
      <c r="F24" s="200"/>
      <c r="G24" s="47"/>
      <c r="H24" s="47"/>
      <c r="I24" s="47"/>
      <c r="J24" s="190">
        <f>44324.29+28951.86+964.92+8901.32</f>
        <v>83142.389999999985</v>
      </c>
      <c r="K24" s="205"/>
      <c r="L24" s="47"/>
    </row>
    <row r="25" spans="1:12" x14ac:dyDescent="0.25">
      <c r="A25" s="56" t="s">
        <v>354</v>
      </c>
      <c r="B25" s="57" t="s">
        <v>71</v>
      </c>
      <c r="C25" s="57" t="s">
        <v>372</v>
      </c>
      <c r="D25" s="72">
        <f>E25+J25</f>
        <v>2170087.73</v>
      </c>
      <c r="E25" s="199">
        <f>2160192.76+9894.97</f>
        <v>2170087.73</v>
      </c>
      <c r="F25" s="206"/>
      <c r="G25" s="47"/>
      <c r="H25" s="47"/>
      <c r="I25" s="47"/>
      <c r="J25" s="190">
        <v>0</v>
      </c>
      <c r="K25" s="191"/>
      <c r="L25" s="47"/>
    </row>
    <row r="26" spans="1:12" ht="45" x14ac:dyDescent="0.25">
      <c r="A26" s="56" t="s">
        <v>355</v>
      </c>
      <c r="B26" s="57"/>
      <c r="C26" s="57" t="s">
        <v>371</v>
      </c>
      <c r="D26" s="72">
        <f t="shared" ref="D26" si="1">E26+J26</f>
        <v>642483.24</v>
      </c>
      <c r="E26" s="199">
        <f>652378.21-9894.97</f>
        <v>642483.24</v>
      </c>
      <c r="F26" s="200"/>
      <c r="G26" s="47"/>
      <c r="H26" s="47"/>
      <c r="I26" s="47"/>
      <c r="J26" s="190">
        <v>0</v>
      </c>
      <c r="K26" s="205"/>
      <c r="L26" s="47"/>
    </row>
    <row r="27" spans="1:12" ht="60" x14ac:dyDescent="0.25">
      <c r="A27" s="56" t="s">
        <v>72</v>
      </c>
      <c r="B27" s="57" t="s">
        <v>377</v>
      </c>
      <c r="C27" s="57"/>
      <c r="D27" s="61"/>
      <c r="E27" s="199"/>
      <c r="F27" s="200"/>
      <c r="G27" s="47"/>
      <c r="H27" s="47"/>
      <c r="I27" s="47"/>
      <c r="J27" s="203">
        <f>J29</f>
        <v>0</v>
      </c>
      <c r="K27" s="204"/>
      <c r="L27" s="47"/>
    </row>
    <row r="28" spans="1:12" x14ac:dyDescent="0.25">
      <c r="A28" s="56" t="s">
        <v>4</v>
      </c>
      <c r="B28" s="57"/>
      <c r="C28" s="57"/>
      <c r="D28" s="47"/>
      <c r="E28" s="201"/>
      <c r="F28" s="202"/>
      <c r="G28" s="47"/>
      <c r="H28" s="47"/>
      <c r="I28" s="47"/>
      <c r="J28" s="203"/>
      <c r="K28" s="204"/>
      <c r="L28" s="47"/>
    </row>
    <row r="29" spans="1:12" ht="75" x14ac:dyDescent="0.25">
      <c r="A29" s="56" t="s">
        <v>73</v>
      </c>
      <c r="B29" s="57" t="s">
        <v>74</v>
      </c>
      <c r="C29" s="57"/>
      <c r="D29" s="47"/>
      <c r="E29" s="201"/>
      <c r="F29" s="202"/>
      <c r="G29" s="47"/>
      <c r="H29" s="47"/>
      <c r="I29" s="47"/>
      <c r="J29" s="203"/>
      <c r="K29" s="204"/>
      <c r="L29" s="47"/>
    </row>
    <row r="30" spans="1:12" x14ac:dyDescent="0.25">
      <c r="A30" s="56" t="s">
        <v>4</v>
      </c>
      <c r="B30" s="57"/>
      <c r="C30" s="57"/>
      <c r="D30" s="47"/>
      <c r="E30" s="201"/>
      <c r="F30" s="202"/>
      <c r="G30" s="47"/>
      <c r="H30" s="47"/>
      <c r="I30" s="47"/>
      <c r="J30" s="203"/>
      <c r="K30" s="204"/>
      <c r="L30" s="47"/>
    </row>
    <row r="31" spans="1:12" ht="45" x14ac:dyDescent="0.25">
      <c r="A31" s="56" t="s">
        <v>75</v>
      </c>
      <c r="B31" s="57" t="s">
        <v>76</v>
      </c>
      <c r="C31" s="57"/>
      <c r="D31" s="47"/>
      <c r="E31" s="201"/>
      <c r="F31" s="202"/>
      <c r="G31" s="47"/>
      <c r="H31" s="47"/>
      <c r="I31" s="47"/>
      <c r="J31" s="203"/>
      <c r="K31" s="204"/>
      <c r="L31" s="47"/>
    </row>
    <row r="32" spans="1:12" x14ac:dyDescent="0.25">
      <c r="A32" s="56"/>
      <c r="B32" s="57"/>
      <c r="C32" s="57"/>
      <c r="D32" s="47"/>
      <c r="E32" s="201"/>
      <c r="F32" s="202"/>
      <c r="G32" s="47"/>
      <c r="H32" s="47"/>
      <c r="I32" s="47"/>
      <c r="J32" s="203"/>
      <c r="K32" s="204"/>
      <c r="L32" s="47"/>
    </row>
    <row r="33" spans="1:12" ht="136.5" customHeight="1" x14ac:dyDescent="0.25">
      <c r="A33" s="56" t="s">
        <v>77</v>
      </c>
      <c r="B33" s="57" t="s">
        <v>95</v>
      </c>
      <c r="C33" s="57" t="s">
        <v>57</v>
      </c>
      <c r="D33" s="60">
        <f>E33+J33</f>
        <v>0</v>
      </c>
      <c r="E33" s="207">
        <f>SUM(E34)</f>
        <v>0</v>
      </c>
      <c r="F33" s="208"/>
      <c r="G33" s="47"/>
      <c r="H33" s="47"/>
      <c r="I33" s="47"/>
      <c r="J33" s="209">
        <f>J34</f>
        <v>0</v>
      </c>
      <c r="K33" s="210"/>
      <c r="L33" s="47"/>
    </row>
    <row r="34" spans="1:12" x14ac:dyDescent="0.25">
      <c r="A34" s="56"/>
      <c r="B34" s="57"/>
      <c r="C34" s="57" t="s">
        <v>362</v>
      </c>
      <c r="D34" s="72"/>
      <c r="E34" s="199">
        <v>0</v>
      </c>
      <c r="F34" s="206"/>
      <c r="G34" s="47"/>
      <c r="H34" s="47"/>
      <c r="I34" s="47"/>
      <c r="J34" s="190">
        <v>0</v>
      </c>
      <c r="K34" s="191"/>
      <c r="L34" s="47"/>
    </row>
    <row r="35" spans="1:12" ht="75" x14ac:dyDescent="0.25">
      <c r="A35" s="56" t="s">
        <v>96</v>
      </c>
      <c r="B35" s="57" t="s">
        <v>78</v>
      </c>
      <c r="C35" s="57" t="s">
        <v>57</v>
      </c>
      <c r="D35" s="60">
        <f>E35+G35+J35</f>
        <v>1262464.79</v>
      </c>
      <c r="E35" s="207">
        <f>SUM(E37:F45)</f>
        <v>463576.81</v>
      </c>
      <c r="F35" s="208"/>
      <c r="G35" s="115">
        <f>G43+G40+G44</f>
        <v>275750</v>
      </c>
      <c r="H35" s="47"/>
      <c r="I35" s="47"/>
      <c r="J35" s="209">
        <f>J37+J39+J40+J41+J43+J45+K42+K36+K38</f>
        <v>523137.98</v>
      </c>
      <c r="K35" s="210"/>
      <c r="L35" s="47"/>
    </row>
    <row r="36" spans="1:12" x14ac:dyDescent="0.25">
      <c r="A36" s="56"/>
      <c r="B36" s="57"/>
      <c r="C36" s="57" t="s">
        <v>363</v>
      </c>
      <c r="D36" s="119">
        <v>20079.04</v>
      </c>
      <c r="E36" s="84"/>
      <c r="F36" s="85"/>
      <c r="G36" s="55"/>
      <c r="H36" s="55"/>
      <c r="I36" s="55"/>
      <c r="J36" s="89"/>
      <c r="K36" s="116">
        <f>20079.04+2600</f>
        <v>22679.040000000001</v>
      </c>
      <c r="L36" s="55"/>
    </row>
    <row r="37" spans="1:12" x14ac:dyDescent="0.25">
      <c r="A37" s="56"/>
      <c r="B37" s="57"/>
      <c r="C37" s="57" t="s">
        <v>364</v>
      </c>
      <c r="D37" s="72">
        <f>E37+J37</f>
        <v>110391.81</v>
      </c>
      <c r="E37" s="199">
        <f>141038.34+12100-71487.53+16641</f>
        <v>98291.81</v>
      </c>
      <c r="F37" s="206"/>
      <c r="G37" s="47"/>
      <c r="H37" s="47"/>
      <c r="I37" s="47"/>
      <c r="J37" s="190">
        <f>16000-3900</f>
        <v>12100</v>
      </c>
      <c r="K37" s="191"/>
      <c r="L37" s="47"/>
    </row>
    <row r="38" spans="1:12" x14ac:dyDescent="0.25">
      <c r="A38" s="56"/>
      <c r="B38" s="57"/>
      <c r="C38" s="57" t="s">
        <v>392</v>
      </c>
      <c r="D38" s="72"/>
      <c r="E38" s="141"/>
      <c r="F38" s="142"/>
      <c r="G38" s="55"/>
      <c r="H38" s="55"/>
      <c r="I38" s="55"/>
      <c r="J38" s="143"/>
      <c r="K38" s="144">
        <v>12200</v>
      </c>
      <c r="L38" s="55"/>
    </row>
    <row r="39" spans="1:12" x14ac:dyDescent="0.25">
      <c r="A39" s="56"/>
      <c r="B39" s="57"/>
      <c r="C39" s="57" t="s">
        <v>365</v>
      </c>
      <c r="D39" s="72">
        <f t="shared" ref="D39:D45" si="2">E39+J39</f>
        <v>111590</v>
      </c>
      <c r="E39" s="199">
        <f>55320+34150+7340</f>
        <v>96810</v>
      </c>
      <c r="F39" s="206"/>
      <c r="G39" s="47"/>
      <c r="H39" s="47"/>
      <c r="I39" s="47"/>
      <c r="J39" s="190">
        <f>35266.92-20486.92</f>
        <v>14780</v>
      </c>
      <c r="K39" s="191"/>
      <c r="L39" s="47"/>
    </row>
    <row r="40" spans="1:12" x14ac:dyDescent="0.25">
      <c r="A40" s="56"/>
      <c r="B40" s="57"/>
      <c r="C40" s="57" t="s">
        <v>379</v>
      </c>
      <c r="D40" s="72">
        <f>E40+J40+G40</f>
        <v>106425</v>
      </c>
      <c r="E40" s="199">
        <v>9675</v>
      </c>
      <c r="F40" s="206"/>
      <c r="G40" s="115">
        <v>96750</v>
      </c>
      <c r="H40" s="47"/>
      <c r="I40" s="47"/>
      <c r="J40" s="190">
        <v>0</v>
      </c>
      <c r="K40" s="191"/>
      <c r="L40" s="47"/>
    </row>
    <row r="41" spans="1:12" x14ac:dyDescent="0.25">
      <c r="A41" s="56"/>
      <c r="B41" s="57"/>
      <c r="C41" s="57" t="s">
        <v>366</v>
      </c>
      <c r="D41" s="72">
        <f t="shared" si="2"/>
        <v>136840</v>
      </c>
      <c r="E41" s="199">
        <f>94474-34150-12100-16783-3000-16641</f>
        <v>11800</v>
      </c>
      <c r="F41" s="206"/>
      <c r="G41" s="47"/>
      <c r="H41" s="47"/>
      <c r="I41" s="47"/>
      <c r="J41" s="190">
        <v>125040</v>
      </c>
      <c r="K41" s="191"/>
      <c r="L41" s="47"/>
    </row>
    <row r="42" spans="1:12" x14ac:dyDescent="0.25">
      <c r="A42" s="56"/>
      <c r="B42" s="57"/>
      <c r="C42" s="57" t="s">
        <v>362</v>
      </c>
      <c r="D42" s="72">
        <f>E42+J42+K42</f>
        <v>11161.160000000002</v>
      </c>
      <c r="E42" s="86"/>
      <c r="F42" s="87"/>
      <c r="G42" s="55"/>
      <c r="H42" s="55"/>
      <c r="I42" s="55"/>
      <c r="J42" s="90"/>
      <c r="K42" s="91">
        <f>17629.06-6537.35+69.45</f>
        <v>11161.160000000002</v>
      </c>
      <c r="L42" s="55"/>
    </row>
    <row r="43" spans="1:12" x14ac:dyDescent="0.25">
      <c r="A43" s="56"/>
      <c r="B43" s="57"/>
      <c r="C43" s="57" t="s">
        <v>367</v>
      </c>
      <c r="D43" s="72">
        <f>E43+J43+G43</f>
        <v>149539.88</v>
      </c>
      <c r="E43" s="199">
        <v>3500</v>
      </c>
      <c r="F43" s="206"/>
      <c r="G43" s="115">
        <f>35000</f>
        <v>35000</v>
      </c>
      <c r="H43" s="55"/>
      <c r="I43" s="55"/>
      <c r="J43" s="190">
        <f>182510-82510+11039.88</f>
        <v>111039.88</v>
      </c>
      <c r="K43" s="191"/>
      <c r="L43" s="55"/>
    </row>
    <row r="44" spans="1:12" x14ac:dyDescent="0.25">
      <c r="A44" s="56"/>
      <c r="B44" s="57"/>
      <c r="C44" s="57" t="s">
        <v>380</v>
      </c>
      <c r="D44" s="72">
        <f>E44+J44+G44</f>
        <v>144000</v>
      </c>
      <c r="E44" s="86"/>
      <c r="F44" s="88">
        <f>30000+3000</f>
        <v>33000</v>
      </c>
      <c r="G44" s="115">
        <v>144000</v>
      </c>
      <c r="H44" s="55"/>
      <c r="I44" s="55"/>
      <c r="J44" s="90"/>
      <c r="K44" s="92"/>
      <c r="L44" s="55"/>
    </row>
    <row r="45" spans="1:12" x14ac:dyDescent="0.25">
      <c r="A45" s="56"/>
      <c r="B45" s="57"/>
      <c r="C45" s="57" t="s">
        <v>368</v>
      </c>
      <c r="D45" s="72">
        <f t="shared" si="2"/>
        <v>424637.9</v>
      </c>
      <c r="E45" s="199">
        <f>217840-7340</f>
        <v>210500</v>
      </c>
      <c r="F45" s="200"/>
      <c r="G45" s="47"/>
      <c r="H45" s="47"/>
      <c r="I45" s="47"/>
      <c r="J45" s="190">
        <f>91952.08+82510+83212.6-4160+3784.39-69.45-43091.72</f>
        <v>214137.90000000002</v>
      </c>
      <c r="K45" s="205"/>
      <c r="L45" s="47"/>
    </row>
    <row r="46" spans="1:12" ht="60" x14ac:dyDescent="0.25">
      <c r="A46" s="56" t="s">
        <v>79</v>
      </c>
      <c r="B46" s="57" t="s">
        <v>80</v>
      </c>
      <c r="C46" s="57" t="s">
        <v>57</v>
      </c>
      <c r="D46" s="47"/>
      <c r="E46" s="201"/>
      <c r="F46" s="202"/>
      <c r="G46" s="47"/>
      <c r="H46" s="47"/>
      <c r="I46" s="47"/>
      <c r="J46" s="190"/>
      <c r="K46" s="205"/>
      <c r="L46" s="47"/>
    </row>
    <row r="47" spans="1:12" ht="45" customHeight="1" x14ac:dyDescent="0.25">
      <c r="A47" s="56" t="s">
        <v>81</v>
      </c>
      <c r="B47" s="57" t="s">
        <v>82</v>
      </c>
      <c r="C47" s="57"/>
      <c r="D47" s="47"/>
      <c r="E47" s="201"/>
      <c r="F47" s="202"/>
      <c r="G47" s="47"/>
      <c r="H47" s="47"/>
      <c r="I47" s="47"/>
      <c r="J47" s="190"/>
      <c r="K47" s="205"/>
      <c r="L47" s="47"/>
    </row>
    <row r="48" spans="1:12" ht="30" x14ac:dyDescent="0.25">
      <c r="A48" s="56" t="s">
        <v>83</v>
      </c>
      <c r="B48" s="57" t="s">
        <v>84</v>
      </c>
      <c r="C48" s="57"/>
      <c r="D48" s="47"/>
      <c r="E48" s="201"/>
      <c r="F48" s="202"/>
      <c r="G48" s="47"/>
      <c r="H48" s="47"/>
      <c r="I48" s="47"/>
      <c r="J48" s="190"/>
      <c r="K48" s="205"/>
      <c r="L48" s="47"/>
    </row>
    <row r="49" spans="1:12" ht="45" x14ac:dyDescent="0.25">
      <c r="A49" s="56" t="s">
        <v>85</v>
      </c>
      <c r="B49" s="57" t="s">
        <v>86</v>
      </c>
      <c r="C49" s="57"/>
      <c r="D49" s="47"/>
      <c r="E49" s="201"/>
      <c r="F49" s="202"/>
      <c r="G49" s="47"/>
      <c r="H49" s="47"/>
      <c r="I49" s="47"/>
      <c r="J49" s="190"/>
      <c r="K49" s="205"/>
      <c r="L49" s="47"/>
    </row>
    <row r="50" spans="1:12" ht="60" x14ac:dyDescent="0.25">
      <c r="A50" s="56" t="s">
        <v>87</v>
      </c>
      <c r="B50" s="57" t="s">
        <v>88</v>
      </c>
      <c r="C50" s="57"/>
      <c r="D50" s="47"/>
      <c r="E50" s="201"/>
      <c r="F50" s="202"/>
      <c r="G50" s="47"/>
      <c r="H50" s="47"/>
      <c r="I50" s="47"/>
      <c r="J50" s="190"/>
      <c r="K50" s="205"/>
      <c r="L50" s="47"/>
    </row>
    <row r="51" spans="1:12" ht="30" x14ac:dyDescent="0.25">
      <c r="A51" s="56" t="s">
        <v>89</v>
      </c>
      <c r="B51" s="57" t="s">
        <v>92</v>
      </c>
      <c r="C51" s="57"/>
      <c r="D51" s="47"/>
      <c r="E51" s="201"/>
      <c r="F51" s="202"/>
      <c r="G51" s="47"/>
      <c r="H51" s="47"/>
      <c r="I51" s="47"/>
      <c r="J51" s="190"/>
      <c r="K51" s="205"/>
      <c r="L51" s="47"/>
    </row>
    <row r="52" spans="1:12" ht="45" x14ac:dyDescent="0.25">
      <c r="A52" s="56" t="s">
        <v>90</v>
      </c>
      <c r="B52" s="57" t="s">
        <v>91</v>
      </c>
      <c r="C52" s="57" t="s">
        <v>57</v>
      </c>
      <c r="D52" s="55" t="s">
        <v>5</v>
      </c>
      <c r="E52" s="201">
        <v>0</v>
      </c>
      <c r="F52" s="202"/>
      <c r="G52" s="80">
        <v>0</v>
      </c>
      <c r="H52" s="80">
        <v>0</v>
      </c>
      <c r="I52" s="80">
        <v>0</v>
      </c>
      <c r="J52" s="209">
        <f>J53+J54+J55</f>
        <v>0</v>
      </c>
      <c r="K52" s="210"/>
      <c r="L52" s="47"/>
    </row>
    <row r="53" spans="1:12" x14ac:dyDescent="0.25">
      <c r="A53" s="56"/>
      <c r="B53" s="57"/>
      <c r="C53" s="82"/>
      <c r="D53" s="115"/>
      <c r="E53" s="66"/>
      <c r="F53" s="67"/>
      <c r="G53" s="80"/>
      <c r="H53" s="80"/>
      <c r="I53" s="80"/>
      <c r="J53" s="190"/>
      <c r="K53" s="191"/>
      <c r="L53" s="55"/>
    </row>
    <row r="54" spans="1:12" x14ac:dyDescent="0.25">
      <c r="A54" s="56"/>
      <c r="B54" s="57"/>
      <c r="C54" s="82"/>
      <c r="D54" s="55"/>
      <c r="E54" s="66"/>
      <c r="F54" s="67"/>
      <c r="G54" s="80"/>
      <c r="H54" s="80"/>
      <c r="I54" s="80"/>
      <c r="J54" s="190"/>
      <c r="K54" s="191"/>
      <c r="L54" s="55"/>
    </row>
    <row r="55" spans="1:12" x14ac:dyDescent="0.25">
      <c r="A55" s="56"/>
      <c r="B55" s="57"/>
      <c r="C55" s="82"/>
      <c r="D55" s="55"/>
      <c r="E55" s="66"/>
      <c r="F55" s="67"/>
      <c r="G55" s="80"/>
      <c r="H55" s="80"/>
      <c r="I55" s="80"/>
      <c r="J55" s="190"/>
      <c r="K55" s="191"/>
      <c r="L55" s="55"/>
    </row>
    <row r="56" spans="1:12" x14ac:dyDescent="0.25">
      <c r="A56" s="56"/>
      <c r="B56" s="57"/>
      <c r="C56" s="57"/>
      <c r="D56" s="55"/>
      <c r="E56" s="66"/>
      <c r="F56" s="67"/>
      <c r="G56" s="80"/>
      <c r="H56" s="80"/>
      <c r="I56" s="80"/>
      <c r="J56" s="190"/>
      <c r="K56" s="191"/>
      <c r="L56" s="55"/>
    </row>
    <row r="57" spans="1:12" ht="54.75" customHeight="1" x14ac:dyDescent="0.25">
      <c r="A57" s="56" t="s">
        <v>93</v>
      </c>
      <c r="B57" s="57" t="s">
        <v>94</v>
      </c>
      <c r="C57" s="57" t="s">
        <v>57</v>
      </c>
      <c r="D57" s="80">
        <v>0</v>
      </c>
      <c r="E57" s="201">
        <v>0</v>
      </c>
      <c r="F57" s="202"/>
      <c r="G57" s="80">
        <v>0</v>
      </c>
      <c r="H57" s="80">
        <v>0</v>
      </c>
      <c r="I57" s="80">
        <v>0</v>
      </c>
      <c r="J57" s="190">
        <v>0</v>
      </c>
      <c r="K57" s="205"/>
      <c r="L57" s="47"/>
    </row>
    <row r="58" spans="1:12" x14ac:dyDescent="0.25">
      <c r="A58" s="18"/>
      <c r="B58" s="19"/>
      <c r="C58" s="6"/>
      <c r="D58" s="6"/>
      <c r="E58" s="6"/>
      <c r="F58" s="20"/>
      <c r="G58" s="20"/>
      <c r="H58" s="20"/>
      <c r="I58" s="20"/>
      <c r="J58" s="20"/>
      <c r="K58" s="20"/>
      <c r="L58" s="20"/>
    </row>
    <row r="62" spans="1:12" ht="15.75" x14ac:dyDescent="0.25">
      <c r="A62" s="192" t="s">
        <v>97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</row>
    <row r="63" spans="1:12" ht="24.75" customHeight="1" x14ac:dyDescent="0.25">
      <c r="A63" s="215" t="s">
        <v>417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</row>
    <row r="65" spans="1:12" x14ac:dyDescent="0.25">
      <c r="A65" s="211" t="s">
        <v>1</v>
      </c>
      <c r="B65" s="211" t="s">
        <v>40</v>
      </c>
      <c r="C65" s="211" t="s">
        <v>98</v>
      </c>
      <c r="D65" s="214" t="s">
        <v>99</v>
      </c>
      <c r="E65" s="214"/>
      <c r="F65" s="214"/>
      <c r="G65" s="214"/>
      <c r="H65" s="214"/>
      <c r="I65" s="214"/>
      <c r="J65" s="214"/>
      <c r="K65" s="214"/>
      <c r="L65" s="214"/>
    </row>
    <row r="66" spans="1:12" x14ac:dyDescent="0.25">
      <c r="A66" s="212"/>
      <c r="B66" s="212"/>
      <c r="C66" s="212"/>
      <c r="D66" s="214" t="s">
        <v>100</v>
      </c>
      <c r="E66" s="214"/>
      <c r="F66" s="214"/>
      <c r="G66" s="214" t="s">
        <v>2</v>
      </c>
      <c r="H66" s="214"/>
      <c r="I66" s="214"/>
      <c r="J66" s="214"/>
      <c r="K66" s="214"/>
      <c r="L66" s="214"/>
    </row>
    <row r="67" spans="1:12" ht="76.5" customHeight="1" x14ac:dyDescent="0.25">
      <c r="A67" s="212"/>
      <c r="B67" s="212"/>
      <c r="C67" s="212"/>
      <c r="D67" s="214"/>
      <c r="E67" s="214"/>
      <c r="F67" s="214"/>
      <c r="G67" s="214" t="s">
        <v>104</v>
      </c>
      <c r="H67" s="214"/>
      <c r="I67" s="214"/>
      <c r="J67" s="214" t="s">
        <v>105</v>
      </c>
      <c r="K67" s="214"/>
      <c r="L67" s="214"/>
    </row>
    <row r="68" spans="1:12" ht="60" x14ac:dyDescent="0.25">
      <c r="A68" s="213"/>
      <c r="B68" s="213"/>
      <c r="C68" s="213"/>
      <c r="D68" s="5" t="s">
        <v>101</v>
      </c>
      <c r="E68" s="5" t="s">
        <v>102</v>
      </c>
      <c r="F68" s="5" t="s">
        <v>103</v>
      </c>
      <c r="G68" s="5" t="s">
        <v>101</v>
      </c>
      <c r="H68" s="5" t="s">
        <v>102</v>
      </c>
      <c r="I68" s="5" t="s">
        <v>103</v>
      </c>
      <c r="J68" s="5" t="s">
        <v>101</v>
      </c>
      <c r="K68" s="5" t="s">
        <v>102</v>
      </c>
      <c r="L68" s="5" t="s">
        <v>103</v>
      </c>
    </row>
    <row r="69" spans="1:12" x14ac:dyDescent="0.25">
      <c r="A69" s="17" t="s">
        <v>106</v>
      </c>
      <c r="B69" s="17" t="s">
        <v>107</v>
      </c>
      <c r="C69" s="17" t="s">
        <v>108</v>
      </c>
      <c r="D69" s="17" t="s">
        <v>109</v>
      </c>
      <c r="E69" s="17" t="s">
        <v>110</v>
      </c>
      <c r="F69" s="17" t="s">
        <v>111</v>
      </c>
      <c r="G69" s="17" t="s">
        <v>112</v>
      </c>
      <c r="H69" s="17" t="s">
        <v>113</v>
      </c>
      <c r="I69" s="17" t="s">
        <v>114</v>
      </c>
      <c r="J69" s="17"/>
      <c r="K69" s="17" t="s">
        <v>115</v>
      </c>
      <c r="L69" s="17" t="s">
        <v>116</v>
      </c>
    </row>
    <row r="70" spans="1:12" ht="75" x14ac:dyDescent="0.25">
      <c r="A70" s="26" t="s">
        <v>118</v>
      </c>
      <c r="B70" s="17" t="s">
        <v>117</v>
      </c>
      <c r="C70" s="5" t="s">
        <v>57</v>
      </c>
      <c r="D70" s="62">
        <f>SUM(D71+D85)</f>
        <v>1262464.79</v>
      </c>
      <c r="E70" s="63">
        <f t="shared" ref="E70:I70" si="3">SUM(E71+E85)</f>
        <v>1528520</v>
      </c>
      <c r="F70" s="63">
        <f t="shared" si="3"/>
        <v>1528520</v>
      </c>
      <c r="G70" s="73">
        <f t="shared" si="3"/>
        <v>1262464.79</v>
      </c>
      <c r="H70" s="63">
        <f>SUM(H71+H85)</f>
        <v>1528520</v>
      </c>
      <c r="I70" s="63">
        <f t="shared" si="3"/>
        <v>1528520</v>
      </c>
      <c r="J70" s="73">
        <f t="shared" ref="J70" si="4">SUM(J71+J85)</f>
        <v>0</v>
      </c>
      <c r="K70" s="63">
        <f>SUM(K71+K85)</f>
        <v>0</v>
      </c>
      <c r="L70" s="63">
        <f t="shared" ref="L70" si="5">SUM(L71+L85)</f>
        <v>0</v>
      </c>
    </row>
    <row r="71" spans="1:12" ht="120" x14ac:dyDescent="0.25">
      <c r="A71" s="26" t="s">
        <v>119</v>
      </c>
      <c r="B71" s="17" t="s">
        <v>120</v>
      </c>
      <c r="C71" s="5" t="s">
        <v>57</v>
      </c>
      <c r="D71" s="62">
        <f>G71+J71</f>
        <v>0</v>
      </c>
      <c r="E71" s="62">
        <f t="shared" ref="E71:F71" si="6">H71+K71</f>
        <v>0</v>
      </c>
      <c r="F71" s="62">
        <f t="shared" si="6"/>
        <v>0</v>
      </c>
      <c r="G71" s="73">
        <f>G72+G73+G74+G75+G76+G77+G78+G79+G80+G81+G82+G83+G84</f>
        <v>0</v>
      </c>
      <c r="H71" s="64">
        <v>0</v>
      </c>
      <c r="I71" s="64">
        <v>0</v>
      </c>
      <c r="J71" s="37">
        <v>0</v>
      </c>
      <c r="K71" s="37">
        <v>0</v>
      </c>
      <c r="L71" s="37">
        <v>0</v>
      </c>
    </row>
    <row r="72" spans="1:12" x14ac:dyDescent="0.25">
      <c r="A72" s="46" t="s">
        <v>7</v>
      </c>
      <c r="B72" s="45" t="s">
        <v>248</v>
      </c>
      <c r="C72" s="44">
        <v>2016</v>
      </c>
      <c r="D72" s="64"/>
      <c r="E72" s="65"/>
      <c r="F72" s="65"/>
      <c r="G72" s="74"/>
      <c r="H72" s="64">
        <v>0</v>
      </c>
      <c r="I72" s="64">
        <v>0</v>
      </c>
      <c r="J72" s="64"/>
      <c r="K72" s="37"/>
      <c r="L72" s="37"/>
    </row>
    <row r="73" spans="1:12" ht="30" x14ac:dyDescent="0.25">
      <c r="A73" s="46" t="s">
        <v>8</v>
      </c>
      <c r="B73" s="45" t="s">
        <v>249</v>
      </c>
      <c r="C73" s="68">
        <v>2016</v>
      </c>
      <c r="D73" s="64"/>
      <c r="E73" s="65"/>
      <c r="F73" s="65"/>
      <c r="G73" s="74"/>
      <c r="H73" s="64">
        <v>0</v>
      </c>
      <c r="I73" s="64">
        <v>0</v>
      </c>
      <c r="J73" s="64"/>
      <c r="K73" s="37"/>
      <c r="L73" s="37"/>
    </row>
    <row r="74" spans="1:12" ht="30" x14ac:dyDescent="0.25">
      <c r="A74" s="46" t="s">
        <v>238</v>
      </c>
      <c r="B74" s="45" t="s">
        <v>250</v>
      </c>
      <c r="C74" s="68">
        <v>2016</v>
      </c>
      <c r="D74" s="64"/>
      <c r="E74" s="65"/>
      <c r="F74" s="65"/>
      <c r="G74" s="74"/>
      <c r="H74" s="64">
        <v>0</v>
      </c>
      <c r="I74" s="64">
        <v>0</v>
      </c>
      <c r="J74" s="64"/>
      <c r="K74" s="37"/>
      <c r="L74" s="37"/>
    </row>
    <row r="75" spans="1:12" ht="30" x14ac:dyDescent="0.25">
      <c r="A75" s="46" t="s">
        <v>235</v>
      </c>
      <c r="B75" s="45" t="s">
        <v>251</v>
      </c>
      <c r="C75" s="68">
        <v>2016</v>
      </c>
      <c r="D75" s="64"/>
      <c r="E75" s="65"/>
      <c r="F75" s="65"/>
      <c r="G75" s="74">
        <v>0</v>
      </c>
      <c r="H75" s="64">
        <v>0</v>
      </c>
      <c r="I75" s="64">
        <v>0</v>
      </c>
      <c r="J75" s="64"/>
      <c r="K75" s="37"/>
      <c r="L75" s="37"/>
    </row>
    <row r="76" spans="1:12" ht="30" x14ac:dyDescent="0.25">
      <c r="A76" s="46" t="s">
        <v>237</v>
      </c>
      <c r="B76" s="45" t="s">
        <v>252</v>
      </c>
      <c r="C76" s="68">
        <v>2016</v>
      </c>
      <c r="D76" s="64"/>
      <c r="E76" s="65"/>
      <c r="F76" s="65"/>
      <c r="G76" s="74">
        <v>0</v>
      </c>
      <c r="H76" s="64">
        <v>0</v>
      </c>
      <c r="I76" s="64">
        <v>0</v>
      </c>
      <c r="J76" s="64"/>
      <c r="K76" s="37"/>
      <c r="L76" s="37"/>
    </row>
    <row r="77" spans="1:12" ht="30" x14ac:dyDescent="0.25">
      <c r="A77" s="46" t="s">
        <v>240</v>
      </c>
      <c r="B77" s="45" t="s">
        <v>253</v>
      </c>
      <c r="C77" s="68">
        <v>2016</v>
      </c>
      <c r="D77" s="64"/>
      <c r="E77" s="65"/>
      <c r="F77" s="65"/>
      <c r="G77" s="74">
        <v>0</v>
      </c>
      <c r="H77" s="64">
        <v>0</v>
      </c>
      <c r="I77" s="64">
        <v>0</v>
      </c>
      <c r="J77" s="64"/>
      <c r="K77" s="37"/>
      <c r="L77" s="37"/>
    </row>
    <row r="78" spans="1:12" ht="60" x14ac:dyDescent="0.25">
      <c r="A78" s="46" t="s">
        <v>241</v>
      </c>
      <c r="B78" s="45" t="s">
        <v>254</v>
      </c>
      <c r="C78" s="68">
        <v>2016</v>
      </c>
      <c r="D78" s="64"/>
      <c r="E78" s="65"/>
      <c r="F78" s="65"/>
      <c r="G78" s="74">
        <v>0</v>
      </c>
      <c r="H78" s="64">
        <v>0</v>
      </c>
      <c r="I78" s="64">
        <v>0</v>
      </c>
      <c r="J78" s="64"/>
      <c r="K78" s="37"/>
      <c r="L78" s="37"/>
    </row>
    <row r="79" spans="1:12" ht="75" x14ac:dyDescent="0.25">
      <c r="A79" s="46" t="s">
        <v>242</v>
      </c>
      <c r="B79" s="45" t="s">
        <v>255</v>
      </c>
      <c r="C79" s="68">
        <v>2016</v>
      </c>
      <c r="D79" s="64"/>
      <c r="E79" s="65"/>
      <c r="F79" s="65"/>
      <c r="G79" s="74">
        <v>0</v>
      </c>
      <c r="H79" s="64">
        <v>0</v>
      </c>
      <c r="I79" s="64">
        <v>0</v>
      </c>
      <c r="J79" s="64"/>
      <c r="K79" s="37"/>
      <c r="L79" s="37"/>
    </row>
    <row r="80" spans="1:12" ht="75" x14ac:dyDescent="0.25">
      <c r="A80" s="46" t="s">
        <v>243</v>
      </c>
      <c r="B80" s="45" t="s">
        <v>256</v>
      </c>
      <c r="C80" s="68">
        <v>2016</v>
      </c>
      <c r="D80" s="64"/>
      <c r="E80" s="65"/>
      <c r="F80" s="65"/>
      <c r="G80" s="74">
        <v>0</v>
      </c>
      <c r="H80" s="64">
        <v>0</v>
      </c>
      <c r="I80" s="64">
        <v>0</v>
      </c>
      <c r="J80" s="64"/>
      <c r="K80" s="37"/>
      <c r="L80" s="37"/>
    </row>
    <row r="81" spans="1:12" ht="75" x14ac:dyDescent="0.25">
      <c r="A81" s="46" t="s">
        <v>244</v>
      </c>
      <c r="B81" s="45" t="s">
        <v>257</v>
      </c>
      <c r="C81" s="68">
        <v>2016</v>
      </c>
      <c r="D81" s="64"/>
      <c r="E81" s="65"/>
      <c r="F81" s="65"/>
      <c r="G81" s="74">
        <v>0</v>
      </c>
      <c r="H81" s="64">
        <v>0</v>
      </c>
      <c r="I81" s="64">
        <v>0</v>
      </c>
      <c r="J81" s="64"/>
      <c r="K81" s="37"/>
      <c r="L81" s="37"/>
    </row>
    <row r="82" spans="1:12" ht="90" x14ac:dyDescent="0.25">
      <c r="A82" s="46" t="s">
        <v>247</v>
      </c>
      <c r="B82" s="45" t="s">
        <v>258</v>
      </c>
      <c r="C82" s="68">
        <v>2016</v>
      </c>
      <c r="D82" s="64"/>
      <c r="E82" s="65"/>
      <c r="F82" s="65"/>
      <c r="G82" s="74">
        <v>0</v>
      </c>
      <c r="H82" s="64">
        <v>0</v>
      </c>
      <c r="I82" s="64">
        <v>0</v>
      </c>
      <c r="J82" s="64"/>
      <c r="K82" s="37"/>
      <c r="L82" s="37"/>
    </row>
    <row r="83" spans="1:12" ht="30" x14ac:dyDescent="0.25">
      <c r="A83" s="46" t="s">
        <v>246</v>
      </c>
      <c r="B83" s="45" t="s">
        <v>259</v>
      </c>
      <c r="C83" s="68">
        <v>2016</v>
      </c>
      <c r="D83" s="64"/>
      <c r="E83" s="65"/>
      <c r="F83" s="65"/>
      <c r="G83" s="74">
        <v>0</v>
      </c>
      <c r="H83" s="64">
        <v>0</v>
      </c>
      <c r="I83" s="64">
        <v>0</v>
      </c>
      <c r="J83" s="64"/>
      <c r="K83" s="37"/>
      <c r="L83" s="37"/>
    </row>
    <row r="84" spans="1:12" ht="30" x14ac:dyDescent="0.25">
      <c r="A84" s="46" t="s">
        <v>236</v>
      </c>
      <c r="B84" s="45" t="s">
        <v>260</v>
      </c>
      <c r="C84" s="68">
        <v>2016</v>
      </c>
      <c r="D84" s="64"/>
      <c r="E84" s="65"/>
      <c r="F84" s="65"/>
      <c r="G84" s="74">
        <v>0</v>
      </c>
      <c r="H84" s="64">
        <v>0</v>
      </c>
      <c r="I84" s="64">
        <v>0</v>
      </c>
      <c r="J84" s="64"/>
      <c r="K84" s="37"/>
      <c r="L84" s="37"/>
    </row>
    <row r="85" spans="1:12" ht="75" x14ac:dyDescent="0.25">
      <c r="A85" s="26" t="s">
        <v>121</v>
      </c>
      <c r="B85" s="17" t="s">
        <v>122</v>
      </c>
      <c r="C85" s="5">
        <v>2017</v>
      </c>
      <c r="D85" s="101">
        <f>G85+J85</f>
        <v>1262464.79</v>
      </c>
      <c r="E85" s="63">
        <f t="shared" ref="E85:F85" si="7">H85+K85</f>
        <v>1528520</v>
      </c>
      <c r="F85" s="63">
        <f t="shared" si="7"/>
        <v>1528520</v>
      </c>
      <c r="G85" s="73">
        <f t="shared" ref="G85:L85" si="8">SUM(G86:G109)</f>
        <v>1262464.79</v>
      </c>
      <c r="H85" s="63">
        <f t="shared" si="8"/>
        <v>1528520</v>
      </c>
      <c r="I85" s="63">
        <f t="shared" si="8"/>
        <v>1528520</v>
      </c>
      <c r="J85" s="63">
        <f t="shared" si="8"/>
        <v>0</v>
      </c>
      <c r="K85" s="63">
        <f t="shared" si="8"/>
        <v>0</v>
      </c>
      <c r="L85" s="63">
        <f t="shared" si="8"/>
        <v>0</v>
      </c>
    </row>
    <row r="86" spans="1:12" x14ac:dyDescent="0.25">
      <c r="A86" s="46" t="s">
        <v>7</v>
      </c>
      <c r="B86" s="45" t="s">
        <v>261</v>
      </c>
      <c r="C86" s="68">
        <v>2017</v>
      </c>
      <c r="D86" s="65"/>
      <c r="E86" s="65"/>
      <c r="F86" s="65"/>
      <c r="G86" s="75">
        <f>20079.04+2600</f>
        <v>22679.040000000001</v>
      </c>
      <c r="H86" s="75">
        <v>35000</v>
      </c>
      <c r="I86" s="75">
        <v>35000</v>
      </c>
      <c r="J86" s="64"/>
      <c r="K86" s="64"/>
      <c r="L86" s="64"/>
    </row>
    <row r="87" spans="1:12" ht="30" x14ac:dyDescent="0.25">
      <c r="A87" s="46" t="s">
        <v>8</v>
      </c>
      <c r="B87" s="45" t="s">
        <v>262</v>
      </c>
      <c r="C87" s="68">
        <v>2017</v>
      </c>
      <c r="D87" s="65"/>
      <c r="E87" s="65"/>
      <c r="F87" s="65"/>
      <c r="G87" s="75">
        <f>141038.34+16000+12100+16641-3900-71487.53</f>
        <v>110391.81</v>
      </c>
      <c r="H87" s="75">
        <v>359700</v>
      </c>
      <c r="I87" s="75">
        <v>359700</v>
      </c>
      <c r="J87" s="64"/>
      <c r="K87" s="64"/>
      <c r="L87" s="64"/>
    </row>
    <row r="88" spans="1:12" ht="30" x14ac:dyDescent="0.25">
      <c r="A88" s="46" t="s">
        <v>238</v>
      </c>
      <c r="B88" s="45" t="s">
        <v>263</v>
      </c>
      <c r="C88" s="68">
        <v>2017</v>
      </c>
      <c r="D88" s="65"/>
      <c r="E88" s="65"/>
      <c r="F88" s="65"/>
      <c r="G88" s="75">
        <f>55320+41490</f>
        <v>96810</v>
      </c>
      <c r="H88" s="75">
        <v>165960</v>
      </c>
      <c r="I88" s="75">
        <v>165960</v>
      </c>
      <c r="J88" s="64"/>
      <c r="K88" s="64"/>
      <c r="L88" s="64"/>
    </row>
    <row r="89" spans="1:12" ht="30" x14ac:dyDescent="0.25">
      <c r="A89" s="46" t="s">
        <v>331</v>
      </c>
      <c r="B89" s="45" t="s">
        <v>264</v>
      </c>
      <c r="C89" s="68">
        <v>2017</v>
      </c>
      <c r="D89" s="65"/>
      <c r="E89" s="65"/>
      <c r="F89" s="65"/>
      <c r="G89" s="75">
        <f>32941.92+96750-20486.92</f>
        <v>109205</v>
      </c>
      <c r="H89" s="75">
        <v>92721</v>
      </c>
      <c r="I89" s="75">
        <v>92721</v>
      </c>
      <c r="J89" s="64"/>
      <c r="K89" s="64"/>
      <c r="L89" s="64"/>
    </row>
    <row r="90" spans="1:12" ht="60" x14ac:dyDescent="0.25">
      <c r="A90" s="46" t="s">
        <v>239</v>
      </c>
      <c r="B90" s="45" t="s">
        <v>265</v>
      </c>
      <c r="C90" s="68">
        <v>2017</v>
      </c>
      <c r="D90" s="65"/>
      <c r="E90" s="65"/>
      <c r="F90" s="65"/>
      <c r="G90" s="75">
        <v>12000</v>
      </c>
      <c r="H90" s="75">
        <v>12000</v>
      </c>
      <c r="I90" s="75">
        <v>12000</v>
      </c>
      <c r="J90" s="64"/>
      <c r="K90" s="64"/>
      <c r="L90" s="64"/>
    </row>
    <row r="91" spans="1:12" ht="30" x14ac:dyDescent="0.25">
      <c r="A91" s="46" t="s">
        <v>235</v>
      </c>
      <c r="B91" s="45" t="s">
        <v>266</v>
      </c>
      <c r="C91" s="68">
        <v>2017</v>
      </c>
      <c r="D91" s="65"/>
      <c r="E91" s="65"/>
      <c r="F91" s="65"/>
      <c r="G91" s="75">
        <v>0</v>
      </c>
      <c r="H91" s="75">
        <v>0</v>
      </c>
      <c r="I91" s="75">
        <v>0</v>
      </c>
      <c r="J91" s="64"/>
      <c r="K91" s="64"/>
      <c r="L91" s="64"/>
    </row>
    <row r="92" spans="1:12" ht="30" x14ac:dyDescent="0.25">
      <c r="A92" s="46" t="s">
        <v>237</v>
      </c>
      <c r="B92" s="45" t="s">
        <v>267</v>
      </c>
      <c r="C92" s="68">
        <v>2017</v>
      </c>
      <c r="D92" s="65"/>
      <c r="E92" s="65"/>
      <c r="F92" s="65"/>
      <c r="G92" s="75"/>
      <c r="H92" s="75"/>
      <c r="I92" s="75"/>
      <c r="J92" s="64"/>
      <c r="K92" s="64"/>
      <c r="L92" s="64"/>
    </row>
    <row r="93" spans="1:12" ht="30" x14ac:dyDescent="0.25">
      <c r="A93" s="46" t="s">
        <v>240</v>
      </c>
      <c r="B93" s="45" t="s">
        <v>268</v>
      </c>
      <c r="C93" s="68">
        <v>2017</v>
      </c>
      <c r="D93" s="65"/>
      <c r="E93" s="65"/>
      <c r="F93" s="65"/>
      <c r="G93" s="75"/>
      <c r="H93" s="75"/>
      <c r="I93" s="75"/>
      <c r="J93" s="64"/>
      <c r="K93" s="64"/>
      <c r="L93" s="64"/>
    </row>
    <row r="94" spans="1:12" ht="60" x14ac:dyDescent="0.25">
      <c r="A94" s="46" t="s">
        <v>241</v>
      </c>
      <c r="B94" s="45" t="s">
        <v>269</v>
      </c>
      <c r="C94" s="68">
        <v>2017</v>
      </c>
      <c r="D94" s="64"/>
      <c r="E94" s="65"/>
      <c r="F94" s="65"/>
      <c r="G94" s="75"/>
      <c r="H94" s="75"/>
      <c r="I94" s="75"/>
      <c r="J94" s="64"/>
      <c r="K94" s="64"/>
      <c r="L94" s="64"/>
    </row>
    <row r="95" spans="1:12" ht="75" x14ac:dyDescent="0.25">
      <c r="A95" s="46" t="s">
        <v>242</v>
      </c>
      <c r="B95" s="45" t="s">
        <v>270</v>
      </c>
      <c r="C95" s="68">
        <v>2017</v>
      </c>
      <c r="D95" s="65"/>
      <c r="E95" s="65"/>
      <c r="F95" s="65"/>
      <c r="G95" s="75">
        <f>60000-16783</f>
        <v>43217</v>
      </c>
      <c r="H95" s="75">
        <v>60000</v>
      </c>
      <c r="I95" s="75">
        <v>60000</v>
      </c>
      <c r="J95" s="64"/>
      <c r="K95" s="64"/>
      <c r="L95" s="64"/>
    </row>
    <row r="96" spans="1:12" ht="30" x14ac:dyDescent="0.25">
      <c r="A96" s="46" t="s">
        <v>329</v>
      </c>
      <c r="B96" s="45" t="s">
        <v>271</v>
      </c>
      <c r="C96" s="68">
        <v>2017</v>
      </c>
      <c r="D96" s="65"/>
      <c r="E96" s="65"/>
      <c r="F96" s="65"/>
      <c r="G96" s="75">
        <f>217840-7340</f>
        <v>210500</v>
      </c>
      <c r="H96" s="75">
        <v>224200</v>
      </c>
      <c r="I96" s="75">
        <v>224200</v>
      </c>
      <c r="J96" s="64"/>
      <c r="K96" s="64"/>
      <c r="L96" s="64"/>
    </row>
    <row r="97" spans="1:12" ht="30" x14ac:dyDescent="0.25">
      <c r="A97" s="46" t="s">
        <v>357</v>
      </c>
      <c r="B97" s="45" t="s">
        <v>272</v>
      </c>
      <c r="C97" s="68">
        <v>2017</v>
      </c>
      <c r="D97" s="65"/>
      <c r="E97" s="65"/>
      <c r="F97" s="65"/>
      <c r="G97" s="75">
        <f>1000+4000+6091.71+69.45</f>
        <v>11161.16</v>
      </c>
      <c r="H97" s="75"/>
      <c r="I97" s="75"/>
      <c r="J97" s="64"/>
      <c r="K97" s="64"/>
      <c r="L97" s="64"/>
    </row>
    <row r="98" spans="1:12" x14ac:dyDescent="0.25">
      <c r="A98" s="46" t="s">
        <v>391</v>
      </c>
      <c r="B98" s="45" t="s">
        <v>273</v>
      </c>
      <c r="C98" s="68">
        <v>2017</v>
      </c>
      <c r="D98" s="65"/>
      <c r="E98" s="65"/>
      <c r="F98" s="65"/>
      <c r="G98" s="75">
        <v>12200</v>
      </c>
      <c r="H98" s="75"/>
      <c r="I98" s="75"/>
      <c r="J98" s="64"/>
      <c r="K98" s="64"/>
      <c r="L98" s="64"/>
    </row>
    <row r="99" spans="1:12" ht="30" x14ac:dyDescent="0.25">
      <c r="A99" s="46" t="s">
        <v>245</v>
      </c>
      <c r="B99" s="45" t="s">
        <v>274</v>
      </c>
      <c r="C99" s="68">
        <v>2017</v>
      </c>
      <c r="D99" s="65"/>
      <c r="E99" s="65"/>
      <c r="F99" s="65"/>
      <c r="G99" s="75"/>
      <c r="H99" s="75"/>
      <c r="I99" s="75"/>
      <c r="J99" s="64"/>
      <c r="K99" s="64"/>
      <c r="L99" s="64"/>
    </row>
    <row r="100" spans="1:12" ht="30" x14ac:dyDescent="0.25">
      <c r="A100" s="46" t="s">
        <v>297</v>
      </c>
      <c r="B100" s="45" t="s">
        <v>275</v>
      </c>
      <c r="C100" s="68">
        <v>2017</v>
      </c>
      <c r="D100" s="65"/>
      <c r="E100" s="65"/>
      <c r="F100" s="65"/>
      <c r="G100" s="75">
        <f>50000+82510</f>
        <v>132510</v>
      </c>
      <c r="H100" s="75">
        <v>25555</v>
      </c>
      <c r="I100" s="75">
        <v>25555</v>
      </c>
      <c r="J100" s="64"/>
      <c r="K100" s="64"/>
      <c r="L100" s="64"/>
    </row>
    <row r="101" spans="1:12" ht="30" x14ac:dyDescent="0.25">
      <c r="A101" s="46" t="s">
        <v>330</v>
      </c>
      <c r="B101" s="45" t="s">
        <v>276</v>
      </c>
      <c r="C101" s="68">
        <v>2017</v>
      </c>
      <c r="D101" s="65"/>
      <c r="E101" s="65"/>
      <c r="F101" s="65"/>
      <c r="G101" s="76">
        <f>198510-16000+35000+3500-82510+144000+14824.27+3000+30000</f>
        <v>330324.27</v>
      </c>
      <c r="H101" s="76">
        <v>248510</v>
      </c>
      <c r="I101" s="76">
        <v>248510</v>
      </c>
      <c r="J101" s="64"/>
      <c r="K101" s="64"/>
      <c r="L101" s="64"/>
    </row>
    <row r="102" spans="1:12" ht="45" x14ac:dyDescent="0.25">
      <c r="A102" s="70" t="s">
        <v>332</v>
      </c>
      <c r="B102" s="69" t="s">
        <v>292</v>
      </c>
      <c r="C102" s="68">
        <v>2017</v>
      </c>
      <c r="D102" s="65"/>
      <c r="E102" s="65"/>
      <c r="F102" s="65"/>
      <c r="G102" s="75">
        <f>16629.06-4000-6537.35-6091.71</f>
        <v>0</v>
      </c>
      <c r="H102" s="76">
        <v>17800</v>
      </c>
      <c r="I102" s="76">
        <v>17800</v>
      </c>
      <c r="J102" s="64"/>
      <c r="K102" s="64"/>
      <c r="L102" s="64"/>
    </row>
    <row r="103" spans="1:12" ht="30" x14ac:dyDescent="0.25">
      <c r="A103" s="70" t="s">
        <v>287</v>
      </c>
      <c r="B103" s="69" t="s">
        <v>293</v>
      </c>
      <c r="C103" s="68">
        <v>2017</v>
      </c>
      <c r="D103" s="65"/>
      <c r="E103" s="65"/>
      <c r="F103" s="65"/>
      <c r="G103" s="76">
        <v>10000</v>
      </c>
      <c r="H103" s="76">
        <v>10000</v>
      </c>
      <c r="I103" s="76">
        <v>10000</v>
      </c>
      <c r="J103" s="64"/>
      <c r="K103" s="64"/>
      <c r="L103" s="64"/>
    </row>
    <row r="104" spans="1:12" ht="60" x14ac:dyDescent="0.25">
      <c r="A104" s="70" t="s">
        <v>333</v>
      </c>
      <c r="B104" s="69" t="s">
        <v>294</v>
      </c>
      <c r="C104" s="68">
        <v>2017</v>
      </c>
      <c r="D104" s="65"/>
      <c r="E104" s="65"/>
      <c r="F104" s="65"/>
      <c r="G104" s="76">
        <v>0</v>
      </c>
      <c r="H104" s="76">
        <v>50000</v>
      </c>
      <c r="I104" s="76">
        <v>50000</v>
      </c>
      <c r="J104" s="64"/>
      <c r="K104" s="64"/>
      <c r="L104" s="64"/>
    </row>
    <row r="105" spans="1:12" ht="30" x14ac:dyDescent="0.25">
      <c r="A105" s="70" t="s">
        <v>334</v>
      </c>
      <c r="B105" s="69" t="s">
        <v>295</v>
      </c>
      <c r="C105" s="68">
        <v>2017</v>
      </c>
      <c r="D105" s="65"/>
      <c r="E105" s="65"/>
      <c r="F105" s="65"/>
      <c r="G105" s="76">
        <f>94474-34150-12100-19641</f>
        <v>28583</v>
      </c>
      <c r="H105" s="76">
        <v>85000</v>
      </c>
      <c r="I105" s="76">
        <v>85000</v>
      </c>
      <c r="J105" s="64"/>
      <c r="K105" s="64"/>
      <c r="L105" s="64"/>
    </row>
    <row r="106" spans="1:12" ht="30" x14ac:dyDescent="0.25">
      <c r="A106" s="70" t="s">
        <v>286</v>
      </c>
      <c r="B106" s="69" t="s">
        <v>296</v>
      </c>
      <c r="C106" s="68">
        <v>2017</v>
      </c>
      <c r="D106" s="65"/>
      <c r="E106" s="65"/>
      <c r="F106" s="65"/>
      <c r="G106" s="76">
        <v>24346</v>
      </c>
      <c r="H106" s="76">
        <v>58380</v>
      </c>
      <c r="I106" s="76">
        <v>58380</v>
      </c>
      <c r="J106" s="64"/>
      <c r="K106" s="64"/>
      <c r="L106" s="64"/>
    </row>
    <row r="107" spans="1:12" ht="75" x14ac:dyDescent="0.25">
      <c r="A107" s="70" t="s">
        <v>335</v>
      </c>
      <c r="B107" s="69" t="s">
        <v>299</v>
      </c>
      <c r="C107" s="68">
        <v>2017</v>
      </c>
      <c r="D107" s="65"/>
      <c r="E107" s="65"/>
      <c r="F107" s="65"/>
      <c r="G107" s="76">
        <v>40694</v>
      </c>
      <c r="H107" s="76">
        <v>40694</v>
      </c>
      <c r="I107" s="76">
        <v>40694</v>
      </c>
      <c r="J107" s="64"/>
      <c r="K107" s="64"/>
      <c r="L107" s="64"/>
    </row>
    <row r="108" spans="1:12" ht="30" x14ac:dyDescent="0.25">
      <c r="A108" s="70" t="s">
        <v>358</v>
      </c>
      <c r="B108" s="69" t="s">
        <v>300</v>
      </c>
      <c r="C108" s="68">
        <v>2017</v>
      </c>
      <c r="D108" s="65"/>
      <c r="E108" s="65"/>
      <c r="F108" s="65"/>
      <c r="G108" s="75">
        <f>23952.08+83212.6-43091.72-4160-69.45</f>
        <v>59843.510000000009</v>
      </c>
      <c r="H108" s="76">
        <v>35000</v>
      </c>
      <c r="I108" s="76">
        <v>35000</v>
      </c>
      <c r="J108" s="64"/>
      <c r="K108" s="64"/>
      <c r="L108" s="64"/>
    </row>
    <row r="109" spans="1:12" ht="45" x14ac:dyDescent="0.25">
      <c r="A109" s="70" t="s">
        <v>298</v>
      </c>
      <c r="B109" s="69" t="s">
        <v>301</v>
      </c>
      <c r="C109" s="68">
        <v>2017</v>
      </c>
      <c r="D109" s="65"/>
      <c r="E109" s="65"/>
      <c r="F109" s="65"/>
      <c r="G109" s="76">
        <v>8000</v>
      </c>
      <c r="H109" s="76">
        <v>8000</v>
      </c>
      <c r="I109" s="76">
        <v>8000</v>
      </c>
      <c r="J109" s="64"/>
      <c r="K109" s="64"/>
      <c r="L109" s="64"/>
    </row>
  </sheetData>
  <autoFilter ref="A62:L10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0">
    <mergeCell ref="E29:F29"/>
    <mergeCell ref="E30:F30"/>
    <mergeCell ref="E31:F31"/>
    <mergeCell ref="E32:F32"/>
    <mergeCell ref="E33:F33"/>
    <mergeCell ref="E25:F25"/>
    <mergeCell ref="E26:F26"/>
    <mergeCell ref="J18:K18"/>
    <mergeCell ref="J19:K19"/>
    <mergeCell ref="E27:F27"/>
    <mergeCell ref="E28:F28"/>
    <mergeCell ref="E22:F22"/>
    <mergeCell ref="J22:K22"/>
    <mergeCell ref="J15:K15"/>
    <mergeCell ref="J16:K16"/>
    <mergeCell ref="J41:K41"/>
    <mergeCell ref="J40:K40"/>
    <mergeCell ref="J20:K20"/>
    <mergeCell ref="J24:K24"/>
    <mergeCell ref="J26:K26"/>
    <mergeCell ref="J25:K25"/>
    <mergeCell ref="J34:K34"/>
    <mergeCell ref="J32:K32"/>
    <mergeCell ref="J33:K33"/>
    <mergeCell ref="J7:K7"/>
    <mergeCell ref="J8:K8"/>
    <mergeCell ref="J9:K9"/>
    <mergeCell ref="J10:K10"/>
    <mergeCell ref="J11:K11"/>
    <mergeCell ref="E19:F19"/>
    <mergeCell ref="E20:F20"/>
    <mergeCell ref="E24:F24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J17:K17"/>
    <mergeCell ref="E17:F17"/>
    <mergeCell ref="E18:F18"/>
    <mergeCell ref="J12:K12"/>
    <mergeCell ref="J13:K13"/>
    <mergeCell ref="J14:K14"/>
    <mergeCell ref="A65:A68"/>
    <mergeCell ref="B65:B68"/>
    <mergeCell ref="C65:C68"/>
    <mergeCell ref="D65:L65"/>
    <mergeCell ref="D66:F67"/>
    <mergeCell ref="G66:L66"/>
    <mergeCell ref="G67:I67"/>
    <mergeCell ref="J67:L67"/>
    <mergeCell ref="J48:K48"/>
    <mergeCell ref="J49:K49"/>
    <mergeCell ref="J50:K50"/>
    <mergeCell ref="J51:K51"/>
    <mergeCell ref="J52:K52"/>
    <mergeCell ref="E48:F48"/>
    <mergeCell ref="E49:F49"/>
    <mergeCell ref="A62:L62"/>
    <mergeCell ref="A63:L63"/>
    <mergeCell ref="E50:F50"/>
    <mergeCell ref="E51:F51"/>
    <mergeCell ref="E52:F52"/>
    <mergeCell ref="J57:K57"/>
    <mergeCell ref="E57:F57"/>
    <mergeCell ref="J53:K53"/>
    <mergeCell ref="J54:K54"/>
    <mergeCell ref="J46:K46"/>
    <mergeCell ref="J47:K47"/>
    <mergeCell ref="J37:K37"/>
    <mergeCell ref="J39:K39"/>
    <mergeCell ref="E37:F37"/>
    <mergeCell ref="E39:F39"/>
    <mergeCell ref="E40:F40"/>
    <mergeCell ref="E41:F41"/>
    <mergeCell ref="E34:F34"/>
    <mergeCell ref="J43:K43"/>
    <mergeCell ref="E43:F43"/>
    <mergeCell ref="E35:F35"/>
    <mergeCell ref="J35:K35"/>
    <mergeCell ref="J45:K45"/>
    <mergeCell ref="J55:K55"/>
    <mergeCell ref="J56:K56"/>
    <mergeCell ref="A1:L1"/>
    <mergeCell ref="A2:L2"/>
    <mergeCell ref="D3:L3"/>
    <mergeCell ref="D4:L4"/>
    <mergeCell ref="A3:A6"/>
    <mergeCell ref="B3:B6"/>
    <mergeCell ref="C3:C6"/>
    <mergeCell ref="D5:D6"/>
    <mergeCell ref="G5:G6"/>
    <mergeCell ref="H5:H6"/>
    <mergeCell ref="I5:I6"/>
    <mergeCell ref="E5:F6"/>
    <mergeCell ref="J6:K6"/>
    <mergeCell ref="J5:L5"/>
    <mergeCell ref="E45:F45"/>
    <mergeCell ref="E46:F46"/>
    <mergeCell ref="E47:F47"/>
    <mergeCell ref="J27:K27"/>
    <mergeCell ref="J28:K28"/>
    <mergeCell ref="J29:K29"/>
    <mergeCell ref="J30:K30"/>
    <mergeCell ref="J31:K31"/>
  </mergeCells>
  <pageMargins left="0.25" right="0.25" top="0.75" bottom="0.75" header="0.3" footer="0.3"/>
  <pageSetup paperSize="9" scale="80" fitToHeight="0" orientation="landscape" horizontalDpi="180" verticalDpi="180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workbookViewId="0">
      <selection activeCell="O21" sqref="O21"/>
    </sheetView>
  </sheetViews>
  <sheetFormatPr defaultColWidth="8.85546875" defaultRowHeight="15" x14ac:dyDescent="0.25"/>
  <cols>
    <col min="1" max="1" width="12" style="1" customWidth="1"/>
    <col min="2" max="2" width="8.140625" style="1" customWidth="1"/>
    <col min="3" max="3" width="14.85546875" style="1" customWidth="1"/>
    <col min="4" max="4" width="12.5703125" style="1" customWidth="1"/>
    <col min="5" max="5" width="12.28515625" style="1" customWidth="1"/>
    <col min="6" max="6" width="11" style="1" customWidth="1"/>
    <col min="7" max="7" width="15.28515625" style="1" customWidth="1"/>
    <col min="8" max="8" width="10.140625" style="1" customWidth="1"/>
    <col min="9" max="9" width="10.7109375" style="1" customWidth="1"/>
    <col min="10" max="10" width="11.7109375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x14ac:dyDescent="0.25">
      <c r="A1" s="18"/>
      <c r="B1" s="19"/>
      <c r="C1" s="6"/>
      <c r="D1" s="6"/>
      <c r="E1" s="20"/>
      <c r="F1" s="20"/>
      <c r="G1" s="20"/>
      <c r="H1" s="20"/>
      <c r="I1" s="20"/>
      <c r="J1" s="21"/>
    </row>
    <row r="2" spans="1:12" ht="15.75" customHeight="1" x14ac:dyDescent="0.25">
      <c r="A2" s="192" t="s">
        <v>123</v>
      </c>
      <c r="B2" s="192"/>
      <c r="C2" s="192"/>
      <c r="D2" s="192"/>
      <c r="E2" s="192"/>
      <c r="F2" s="192"/>
      <c r="G2" s="192"/>
      <c r="H2" s="192"/>
      <c r="I2" s="192"/>
      <c r="J2" s="192"/>
      <c r="K2" s="22"/>
      <c r="L2" s="22"/>
    </row>
    <row r="3" spans="1:12" ht="33" customHeight="1" thickBot="1" x14ac:dyDescent="0.3">
      <c r="A3" s="225" t="s">
        <v>124</v>
      </c>
      <c r="B3" s="225"/>
      <c r="C3" s="226" t="s">
        <v>399</v>
      </c>
      <c r="D3" s="227"/>
      <c r="E3" s="153"/>
      <c r="F3" s="153"/>
      <c r="G3" s="153"/>
      <c r="H3" s="153"/>
      <c r="I3" s="153"/>
      <c r="J3" s="153"/>
      <c r="K3" s="23"/>
      <c r="L3" s="23"/>
    </row>
    <row r="4" spans="1:12" ht="15.75" thickTop="1" x14ac:dyDescent="0.25"/>
    <row r="5" spans="1:12" ht="16.5" thickBot="1" x14ac:dyDescent="0.3">
      <c r="D5" s="154" t="s">
        <v>125</v>
      </c>
      <c r="E5" s="228" t="s">
        <v>406</v>
      </c>
      <c r="F5" s="228"/>
      <c r="G5" s="228"/>
      <c r="I5" s="24">
        <v>2017</v>
      </c>
      <c r="J5" s="152" t="s">
        <v>126</v>
      </c>
    </row>
    <row r="6" spans="1:12" ht="7.5" customHeight="1" thickTop="1" x14ac:dyDescent="0.25"/>
    <row r="7" spans="1:12" ht="15" customHeight="1" x14ac:dyDescent="0.25">
      <c r="A7" s="229" t="s">
        <v>1</v>
      </c>
      <c r="B7" s="230"/>
      <c r="C7" s="231"/>
      <c r="D7" s="229" t="s">
        <v>129</v>
      </c>
      <c r="E7" s="231"/>
      <c r="F7" s="229" t="s">
        <v>128</v>
      </c>
      <c r="G7" s="230"/>
      <c r="H7" s="231"/>
      <c r="I7" s="229" t="s">
        <v>127</v>
      </c>
      <c r="J7" s="231"/>
    </row>
    <row r="8" spans="1:12" ht="15" customHeight="1" x14ac:dyDescent="0.25">
      <c r="A8" s="229">
        <v>1</v>
      </c>
      <c r="B8" s="230"/>
      <c r="C8" s="231"/>
      <c r="D8" s="229">
        <v>2</v>
      </c>
      <c r="E8" s="231"/>
      <c r="F8" s="229">
        <v>3</v>
      </c>
      <c r="G8" s="230"/>
      <c r="H8" s="231"/>
      <c r="I8" s="229">
        <v>4</v>
      </c>
      <c r="J8" s="231"/>
    </row>
    <row r="9" spans="1:12" ht="42.75" customHeight="1" x14ac:dyDescent="0.25">
      <c r="A9" s="232" t="s">
        <v>130</v>
      </c>
      <c r="B9" s="233"/>
      <c r="C9" s="234"/>
      <c r="D9" s="229"/>
      <c r="E9" s="231"/>
      <c r="F9" s="229"/>
      <c r="G9" s="230"/>
      <c r="H9" s="231"/>
      <c r="I9" s="229"/>
      <c r="J9" s="231"/>
    </row>
    <row r="10" spans="1:12" ht="61.5" customHeight="1" x14ac:dyDescent="0.25">
      <c r="A10" s="232" t="s">
        <v>407</v>
      </c>
      <c r="B10" s="233"/>
      <c r="C10" s="234"/>
      <c r="D10" s="235" t="s">
        <v>408</v>
      </c>
      <c r="E10" s="236"/>
      <c r="F10" s="237">
        <v>208031.51</v>
      </c>
      <c r="G10" s="230"/>
      <c r="H10" s="231"/>
      <c r="I10" s="232" t="s">
        <v>409</v>
      </c>
      <c r="J10" s="234"/>
    </row>
    <row r="11" spans="1:12" ht="16.5" customHeight="1" x14ac:dyDescent="0.25">
      <c r="A11" s="232"/>
      <c r="B11" s="238"/>
      <c r="C11" s="239"/>
      <c r="D11" s="235"/>
      <c r="E11" s="224"/>
      <c r="F11" s="237"/>
      <c r="G11" s="240"/>
      <c r="H11" s="224"/>
      <c r="I11" s="232"/>
      <c r="J11" s="239"/>
    </row>
    <row r="12" spans="1:12" x14ac:dyDescent="0.25">
      <c r="A12" s="232" t="s">
        <v>2</v>
      </c>
      <c r="B12" s="233"/>
      <c r="C12" s="234"/>
      <c r="D12" s="229"/>
      <c r="E12" s="231"/>
      <c r="F12" s="229"/>
      <c r="G12" s="230"/>
      <c r="H12" s="231"/>
      <c r="I12" s="229"/>
      <c r="J12" s="231"/>
    </row>
    <row r="13" spans="1:12" ht="1.5" customHeight="1" x14ac:dyDescent="0.25">
      <c r="A13" s="232"/>
      <c r="B13" s="233"/>
      <c r="C13" s="234"/>
      <c r="D13" s="235"/>
      <c r="E13" s="236"/>
      <c r="F13" s="237"/>
      <c r="G13" s="241"/>
      <c r="H13" s="242"/>
      <c r="I13" s="243"/>
      <c r="J13" s="244"/>
    </row>
    <row r="14" spans="1:12" ht="0.75" customHeight="1" x14ac:dyDescent="0.25">
      <c r="A14" s="232"/>
      <c r="B14" s="233"/>
      <c r="C14" s="234"/>
      <c r="D14" s="235"/>
      <c r="E14" s="236"/>
      <c r="F14" s="237"/>
      <c r="G14" s="241"/>
      <c r="H14" s="242"/>
      <c r="I14" s="229"/>
      <c r="J14" s="231"/>
    </row>
    <row r="15" spans="1:12" ht="0.75" customHeight="1" x14ac:dyDescent="0.25">
      <c r="A15" s="232"/>
      <c r="B15" s="233"/>
      <c r="C15" s="234"/>
      <c r="D15" s="235"/>
      <c r="E15" s="224"/>
      <c r="F15" s="237"/>
      <c r="G15" s="240"/>
      <c r="H15" s="224"/>
      <c r="I15" s="229"/>
      <c r="J15" s="224"/>
    </row>
    <row r="16" spans="1:12" ht="14.25" customHeight="1" x14ac:dyDescent="0.25">
      <c r="A16" s="232"/>
      <c r="B16" s="233"/>
      <c r="C16" s="234"/>
      <c r="D16" s="235"/>
      <c r="E16" s="236"/>
      <c r="F16" s="237"/>
      <c r="G16" s="241"/>
      <c r="H16" s="242"/>
      <c r="I16" s="229"/>
      <c r="J16" s="231"/>
    </row>
    <row r="17" spans="1:10" x14ac:dyDescent="0.25">
      <c r="A17" s="232"/>
      <c r="B17" s="233"/>
      <c r="C17" s="234"/>
      <c r="D17" s="235"/>
      <c r="E17" s="236"/>
      <c r="F17" s="237"/>
      <c r="G17" s="241"/>
      <c r="H17" s="242"/>
      <c r="I17" s="229"/>
      <c r="J17" s="231"/>
    </row>
    <row r="18" spans="1:10" x14ac:dyDescent="0.25">
      <c r="A18" s="232" t="s">
        <v>132</v>
      </c>
      <c r="B18" s="233"/>
      <c r="C18" s="234"/>
      <c r="D18" s="229"/>
      <c r="E18" s="231"/>
      <c r="F18" s="237">
        <v>208031.51</v>
      </c>
      <c r="G18" s="230"/>
      <c r="H18" s="231"/>
      <c r="I18" s="229" t="s">
        <v>374</v>
      </c>
      <c r="J18" s="231"/>
    </row>
    <row r="19" spans="1:10" x14ac:dyDescent="0.25">
      <c r="A19" s="232" t="s">
        <v>2</v>
      </c>
      <c r="B19" s="233"/>
      <c r="C19" s="234"/>
      <c r="D19" s="229"/>
      <c r="E19" s="231"/>
      <c r="F19" s="229"/>
      <c r="G19" s="230"/>
      <c r="H19" s="231"/>
      <c r="I19" s="229"/>
      <c r="J19" s="231"/>
    </row>
    <row r="20" spans="1:10" ht="32.25" customHeight="1" x14ac:dyDescent="0.25">
      <c r="A20" s="246" t="s">
        <v>354</v>
      </c>
      <c r="B20" s="247"/>
      <c r="C20" s="248"/>
      <c r="D20" s="235" t="s">
        <v>410</v>
      </c>
      <c r="E20" s="236"/>
      <c r="F20" s="237">
        <f>95867.05+34190.4+1300+3195.08</f>
        <v>134552.53</v>
      </c>
      <c r="G20" s="241"/>
      <c r="H20" s="242"/>
      <c r="I20" s="232" t="s">
        <v>400</v>
      </c>
      <c r="J20" s="234"/>
    </row>
    <row r="21" spans="1:10" ht="44.25" customHeight="1" x14ac:dyDescent="0.25">
      <c r="A21" s="246" t="s">
        <v>389</v>
      </c>
      <c r="B21" s="247"/>
      <c r="C21" s="248"/>
      <c r="D21" s="235" t="s">
        <v>411</v>
      </c>
      <c r="E21" s="236"/>
      <c r="F21" s="237">
        <f>28951.86+8901.32+964.92</f>
        <v>38818.1</v>
      </c>
      <c r="G21" s="241"/>
      <c r="H21" s="242"/>
      <c r="I21" s="232" t="s">
        <v>401</v>
      </c>
      <c r="J21" s="234"/>
    </row>
    <row r="22" spans="1:10" ht="65.25" customHeight="1" x14ac:dyDescent="0.25">
      <c r="A22" s="246" t="s">
        <v>412</v>
      </c>
      <c r="B22" s="238"/>
      <c r="C22" s="239"/>
      <c r="D22" s="235" t="s">
        <v>413</v>
      </c>
      <c r="E22" s="224"/>
      <c r="F22" s="149"/>
      <c r="G22" s="150">
        <v>2600</v>
      </c>
      <c r="H22" s="151"/>
      <c r="I22" s="232" t="s">
        <v>415</v>
      </c>
      <c r="J22" s="239"/>
    </row>
    <row r="23" spans="1:10" ht="69" customHeight="1" x14ac:dyDescent="0.25">
      <c r="A23" s="232" t="s">
        <v>381</v>
      </c>
      <c r="B23" s="233"/>
      <c r="C23" s="234"/>
      <c r="D23" s="235" t="s">
        <v>414</v>
      </c>
      <c r="E23" s="236"/>
      <c r="F23" s="237">
        <v>-3900</v>
      </c>
      <c r="G23" s="241"/>
      <c r="H23" s="242"/>
      <c r="I23" s="229" t="s">
        <v>415</v>
      </c>
      <c r="J23" s="231"/>
    </row>
    <row r="24" spans="1:10" ht="54.75" customHeight="1" x14ac:dyDescent="0.25">
      <c r="A24" s="232" t="s">
        <v>402</v>
      </c>
      <c r="B24" s="238"/>
      <c r="C24" s="239"/>
      <c r="D24" s="235" t="s">
        <v>403</v>
      </c>
      <c r="E24" s="245"/>
      <c r="F24" s="147"/>
      <c r="G24" s="150">
        <v>69.45</v>
      </c>
      <c r="H24" s="148"/>
      <c r="I24" s="229" t="s">
        <v>405</v>
      </c>
      <c r="J24" s="224"/>
    </row>
    <row r="25" spans="1:10" ht="61.5" customHeight="1" x14ac:dyDescent="0.25">
      <c r="A25" s="232" t="s">
        <v>402</v>
      </c>
      <c r="B25" s="238"/>
      <c r="C25" s="239"/>
      <c r="D25" s="235" t="s">
        <v>403</v>
      </c>
      <c r="E25" s="245"/>
      <c r="F25" s="147"/>
      <c r="G25" s="150">
        <v>35891.430000000008</v>
      </c>
      <c r="H25" s="148"/>
      <c r="I25" s="229" t="s">
        <v>404</v>
      </c>
      <c r="J25" s="224"/>
    </row>
    <row r="26" spans="1:10" ht="61.5" customHeight="1" x14ac:dyDescent="0.25">
      <c r="A26" s="232"/>
      <c r="B26" s="238"/>
      <c r="C26" s="239"/>
      <c r="D26" s="235"/>
      <c r="E26" s="224"/>
      <c r="F26" s="229"/>
      <c r="G26" s="240"/>
      <c r="H26" s="224"/>
      <c r="I26" s="229"/>
      <c r="J26" s="224"/>
    </row>
    <row r="27" spans="1:10" ht="61.5" customHeight="1" x14ac:dyDescent="0.25">
      <c r="A27" s="232"/>
      <c r="B27" s="238"/>
      <c r="C27" s="239"/>
      <c r="D27" s="235"/>
      <c r="E27" s="224"/>
      <c r="F27" s="229"/>
      <c r="G27" s="240"/>
      <c r="H27" s="224"/>
      <c r="I27" s="229"/>
      <c r="J27" s="224"/>
    </row>
    <row r="28" spans="1:10" ht="33.75" customHeight="1" x14ac:dyDescent="0.25">
      <c r="A28" s="232" t="s">
        <v>133</v>
      </c>
      <c r="B28" s="233"/>
      <c r="C28" s="234"/>
      <c r="D28" s="229"/>
      <c r="E28" s="231"/>
      <c r="F28" s="229"/>
      <c r="G28" s="230"/>
      <c r="H28" s="231"/>
      <c r="I28" s="229"/>
      <c r="J28" s="231"/>
    </row>
    <row r="29" spans="1:10" x14ac:dyDescent="0.25">
      <c r="A29" s="232" t="s">
        <v>2</v>
      </c>
      <c r="B29" s="233"/>
      <c r="C29" s="234"/>
      <c r="D29" s="229"/>
      <c r="E29" s="231"/>
      <c r="F29" s="229"/>
      <c r="G29" s="230"/>
      <c r="H29" s="231"/>
      <c r="I29" s="229"/>
      <c r="J29" s="231"/>
    </row>
    <row r="30" spans="1:10" x14ac:dyDescent="0.25">
      <c r="A30" s="232"/>
      <c r="B30" s="233"/>
      <c r="C30" s="234"/>
      <c r="D30" s="229"/>
      <c r="E30" s="231"/>
      <c r="F30" s="229"/>
      <c r="G30" s="230"/>
      <c r="H30" s="231"/>
      <c r="I30" s="229"/>
      <c r="J30" s="231"/>
    </row>
    <row r="31" spans="1:10" ht="32.25" customHeight="1" x14ac:dyDescent="0.25">
      <c r="A31" s="232" t="s">
        <v>134</v>
      </c>
      <c r="B31" s="233"/>
      <c r="C31" s="234"/>
      <c r="D31" s="229"/>
      <c r="E31" s="231"/>
      <c r="F31" s="229"/>
      <c r="G31" s="230"/>
      <c r="H31" s="231"/>
      <c r="I31" s="229"/>
      <c r="J31" s="231"/>
    </row>
    <row r="32" spans="1:10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15.75" x14ac:dyDescent="0.25">
      <c r="A33" s="192" t="s">
        <v>135</v>
      </c>
      <c r="B33" s="192"/>
      <c r="C33" s="192"/>
      <c r="D33" s="192"/>
      <c r="E33" s="192"/>
      <c r="F33" s="192"/>
      <c r="G33" s="192"/>
      <c r="H33" s="192"/>
      <c r="I33" s="192"/>
      <c r="J33" s="192"/>
    </row>
    <row r="34" spans="1:10" ht="45" x14ac:dyDescent="0.25">
      <c r="A34" s="145" t="s">
        <v>136</v>
      </c>
      <c r="B34" s="145" t="s">
        <v>137</v>
      </c>
      <c r="C34" s="145" t="s">
        <v>143</v>
      </c>
      <c r="D34" s="145" t="s">
        <v>138</v>
      </c>
      <c r="E34" s="145" t="s">
        <v>139</v>
      </c>
      <c r="F34" s="145" t="s">
        <v>140</v>
      </c>
      <c r="G34" s="145" t="s">
        <v>140</v>
      </c>
      <c r="H34" s="145" t="s">
        <v>140</v>
      </c>
      <c r="I34" s="145" t="s">
        <v>141</v>
      </c>
      <c r="J34" s="145" t="s">
        <v>142</v>
      </c>
    </row>
    <row r="35" spans="1:10" x14ac:dyDescent="0.25">
      <c r="A35" s="145">
        <v>1</v>
      </c>
      <c r="B35" s="145">
        <v>2</v>
      </c>
      <c r="C35" s="145">
        <v>3</v>
      </c>
      <c r="D35" s="145">
        <v>4</v>
      </c>
      <c r="E35" s="145">
        <v>5</v>
      </c>
      <c r="F35" s="145">
        <v>6</v>
      </c>
      <c r="G35" s="145">
        <v>7</v>
      </c>
      <c r="H35" s="145">
        <v>8</v>
      </c>
      <c r="I35" s="145">
        <v>9</v>
      </c>
      <c r="J35" s="145">
        <v>10</v>
      </c>
    </row>
    <row r="36" spans="1:10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</row>
    <row r="37" spans="1:10" x14ac:dyDescent="0.25">
      <c r="A37" s="145"/>
      <c r="B37" s="145"/>
      <c r="C37" s="145"/>
      <c r="D37" s="145"/>
      <c r="E37" s="145"/>
      <c r="F37" s="145"/>
      <c r="G37" s="145"/>
      <c r="H37" s="145"/>
      <c r="I37" s="145"/>
      <c r="J37" s="145"/>
    </row>
    <row r="38" spans="1:10" x14ac:dyDescent="0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10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</row>
    <row r="40" spans="1:10" x14ac:dyDescent="0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10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ht="15.75" x14ac:dyDescent="0.25">
      <c r="A42" s="192" t="s">
        <v>144</v>
      </c>
      <c r="B42" s="192"/>
      <c r="C42" s="192"/>
      <c r="D42" s="192"/>
      <c r="E42" s="192"/>
      <c r="F42" s="192"/>
      <c r="G42" s="192"/>
      <c r="H42" s="192"/>
      <c r="I42" s="192"/>
      <c r="J42" s="192"/>
    </row>
    <row r="43" spans="1:10" ht="45" x14ac:dyDescent="0.25">
      <c r="A43" s="145" t="s">
        <v>136</v>
      </c>
      <c r="B43" s="145" t="s">
        <v>137</v>
      </c>
      <c r="C43" s="145" t="s">
        <v>143</v>
      </c>
      <c r="D43" s="145" t="s">
        <v>138</v>
      </c>
      <c r="E43" s="145" t="s">
        <v>139</v>
      </c>
      <c r="F43" s="145" t="s">
        <v>140</v>
      </c>
      <c r="G43" s="145" t="s">
        <v>140</v>
      </c>
      <c r="H43" s="145" t="s">
        <v>140</v>
      </c>
      <c r="I43" s="145" t="s">
        <v>141</v>
      </c>
      <c r="J43" s="145" t="s">
        <v>142</v>
      </c>
    </row>
    <row r="44" spans="1:10" x14ac:dyDescent="0.25">
      <c r="A44" s="145">
        <v>1</v>
      </c>
      <c r="B44" s="145">
        <v>2</v>
      </c>
      <c r="C44" s="145">
        <v>3</v>
      </c>
      <c r="D44" s="145">
        <v>4</v>
      </c>
      <c r="E44" s="145">
        <v>5</v>
      </c>
      <c r="F44" s="145">
        <v>6</v>
      </c>
      <c r="G44" s="145">
        <v>7</v>
      </c>
      <c r="H44" s="145">
        <v>8</v>
      </c>
      <c r="I44" s="145">
        <v>9</v>
      </c>
      <c r="J44" s="145">
        <v>10</v>
      </c>
    </row>
    <row r="45" spans="1:10" x14ac:dyDescent="0.25">
      <c r="A45" s="145"/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0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</row>
    <row r="47" spans="1:10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</row>
    <row r="48" spans="1:10" x14ac:dyDescent="0.25">
      <c r="A48" s="145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x14ac:dyDescent="0.25">
      <c r="A49" s="145"/>
      <c r="B49" s="145"/>
      <c r="C49" s="145"/>
      <c r="D49" s="145"/>
      <c r="E49" s="145"/>
      <c r="F49" s="145"/>
      <c r="G49" s="145"/>
      <c r="H49" s="145"/>
      <c r="I49" s="145"/>
      <c r="J49" s="145"/>
    </row>
    <row r="50" spans="1:10" x14ac:dyDescent="0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</row>
    <row r="51" spans="1:10" ht="15.75" x14ac:dyDescent="0.25">
      <c r="A51" s="192" t="s">
        <v>145</v>
      </c>
      <c r="B51" s="192"/>
      <c r="C51" s="192"/>
      <c r="D51" s="192"/>
      <c r="E51" s="192"/>
      <c r="F51" s="192"/>
      <c r="G51" s="192"/>
      <c r="H51" s="192"/>
      <c r="I51" s="192"/>
      <c r="J51" s="192"/>
    </row>
    <row r="52" spans="1:10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</row>
    <row r="53" spans="1:10" ht="16.5" thickBot="1" x14ac:dyDescent="0.3">
      <c r="A53" s="139"/>
      <c r="B53" s="139"/>
      <c r="C53" s="154" t="s">
        <v>125</v>
      </c>
      <c r="D53" s="253"/>
      <c r="E53" s="253"/>
      <c r="F53" s="253"/>
      <c r="H53" s="24">
        <v>20</v>
      </c>
      <c r="I53" s="152" t="s">
        <v>126</v>
      </c>
      <c r="J53" s="139"/>
    </row>
    <row r="54" spans="1:10" ht="15.75" thickTop="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</row>
    <row r="55" spans="1:10" ht="32.25" customHeight="1" x14ac:dyDescent="0.25">
      <c r="A55" s="214" t="s">
        <v>1</v>
      </c>
      <c r="B55" s="214"/>
      <c r="C55" s="214"/>
      <c r="D55" s="214"/>
      <c r="E55" s="214" t="s">
        <v>40</v>
      </c>
      <c r="F55" s="214"/>
      <c r="G55" s="214" t="s">
        <v>146</v>
      </c>
      <c r="H55" s="214"/>
      <c r="I55" s="214"/>
      <c r="J55" s="214"/>
    </row>
    <row r="56" spans="1:10" x14ac:dyDescent="0.25">
      <c r="A56" s="214">
        <v>1</v>
      </c>
      <c r="B56" s="214"/>
      <c r="C56" s="214"/>
      <c r="D56" s="214"/>
      <c r="E56" s="214">
        <v>2</v>
      </c>
      <c r="F56" s="214"/>
      <c r="G56" s="214">
        <v>3</v>
      </c>
      <c r="H56" s="214"/>
      <c r="I56" s="214"/>
      <c r="J56" s="214"/>
    </row>
    <row r="57" spans="1:10" x14ac:dyDescent="0.25">
      <c r="A57" s="232" t="s">
        <v>90</v>
      </c>
      <c r="B57" s="233"/>
      <c r="C57" s="233"/>
      <c r="D57" s="234"/>
      <c r="E57" s="235" t="s">
        <v>149</v>
      </c>
      <c r="F57" s="236"/>
      <c r="G57" s="249"/>
      <c r="H57" s="250"/>
      <c r="I57" s="250"/>
      <c r="J57" s="251"/>
    </row>
    <row r="58" spans="1:10" x14ac:dyDescent="0.25">
      <c r="A58" s="232" t="s">
        <v>93</v>
      </c>
      <c r="B58" s="233"/>
      <c r="C58" s="233"/>
      <c r="D58" s="234"/>
      <c r="E58" s="235" t="s">
        <v>150</v>
      </c>
      <c r="F58" s="236"/>
      <c r="G58" s="252"/>
      <c r="H58" s="230"/>
      <c r="I58" s="230"/>
      <c r="J58" s="231"/>
    </row>
    <row r="59" spans="1:10" x14ac:dyDescent="0.25">
      <c r="A59" s="232" t="s">
        <v>147</v>
      </c>
      <c r="B59" s="233"/>
      <c r="C59" s="233"/>
      <c r="D59" s="234"/>
      <c r="E59" s="235" t="s">
        <v>151</v>
      </c>
      <c r="F59" s="236"/>
      <c r="G59" s="229"/>
      <c r="H59" s="230"/>
      <c r="I59" s="230"/>
      <c r="J59" s="231"/>
    </row>
    <row r="60" spans="1:10" x14ac:dyDescent="0.25">
      <c r="A60" s="254"/>
      <c r="B60" s="254"/>
      <c r="C60" s="254"/>
      <c r="D60" s="254"/>
      <c r="E60" s="255"/>
      <c r="F60" s="255"/>
      <c r="G60" s="214"/>
      <c r="H60" s="214"/>
      <c r="I60" s="214"/>
      <c r="J60" s="214"/>
    </row>
    <row r="61" spans="1:10" x14ac:dyDescent="0.25">
      <c r="A61" s="254" t="s">
        <v>148</v>
      </c>
      <c r="B61" s="254"/>
      <c r="C61" s="254"/>
      <c r="D61" s="254"/>
      <c r="E61" s="255" t="s">
        <v>152</v>
      </c>
      <c r="F61" s="255"/>
      <c r="G61" s="256"/>
      <c r="H61" s="256"/>
      <c r="I61" s="256"/>
      <c r="J61" s="256"/>
    </row>
    <row r="62" spans="1:10" x14ac:dyDescent="0.25">
      <c r="A62" s="214"/>
      <c r="B62" s="214"/>
      <c r="C62" s="214"/>
      <c r="D62" s="214"/>
      <c r="E62" s="214"/>
      <c r="F62" s="214"/>
      <c r="G62" s="214"/>
      <c r="H62" s="214"/>
      <c r="I62" s="214"/>
      <c r="J62" s="214"/>
    </row>
    <row r="63" spans="1:10" x14ac:dyDescent="0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</row>
    <row r="64" spans="1:10" ht="15.75" x14ac:dyDescent="0.25">
      <c r="A64" s="192" t="s">
        <v>153</v>
      </c>
      <c r="B64" s="192"/>
      <c r="C64" s="192"/>
      <c r="D64" s="192"/>
      <c r="E64" s="192"/>
      <c r="F64" s="192"/>
      <c r="G64" s="192"/>
      <c r="H64" s="192"/>
      <c r="I64" s="192"/>
      <c r="J64" s="192"/>
    </row>
    <row r="65" spans="1:10" x14ac:dyDescent="0.25">
      <c r="A65" s="214" t="s">
        <v>1</v>
      </c>
      <c r="B65" s="214"/>
      <c r="C65" s="214"/>
      <c r="D65" s="214"/>
      <c r="E65" s="214" t="s">
        <v>40</v>
      </c>
      <c r="F65" s="214"/>
      <c r="G65" s="214" t="s">
        <v>146</v>
      </c>
      <c r="H65" s="214"/>
      <c r="I65" s="214"/>
      <c r="J65" s="214"/>
    </row>
    <row r="66" spans="1:10" x14ac:dyDescent="0.25">
      <c r="A66" s="214">
        <v>1</v>
      </c>
      <c r="B66" s="214"/>
      <c r="C66" s="214"/>
      <c r="D66" s="214"/>
      <c r="E66" s="214">
        <v>2</v>
      </c>
      <c r="F66" s="214"/>
      <c r="G66" s="214">
        <v>3</v>
      </c>
      <c r="H66" s="214"/>
      <c r="I66" s="214"/>
      <c r="J66" s="214"/>
    </row>
    <row r="67" spans="1:10" ht="59.25" customHeight="1" x14ac:dyDescent="0.25">
      <c r="A67" s="232" t="s">
        <v>154</v>
      </c>
      <c r="B67" s="233"/>
      <c r="C67" s="233"/>
      <c r="D67" s="234"/>
      <c r="E67" s="255" t="s">
        <v>150</v>
      </c>
      <c r="F67" s="255"/>
      <c r="G67" s="214"/>
      <c r="H67" s="214"/>
      <c r="I67" s="214"/>
      <c r="J67" s="214"/>
    </row>
    <row r="68" spans="1:10" ht="36.75" customHeight="1" x14ac:dyDescent="0.25">
      <c r="A68" s="232" t="s">
        <v>234</v>
      </c>
      <c r="B68" s="233"/>
      <c r="C68" s="233"/>
      <c r="D68" s="234"/>
      <c r="E68" s="255" t="s">
        <v>151</v>
      </c>
      <c r="F68" s="255"/>
      <c r="G68" s="214"/>
      <c r="H68" s="214"/>
      <c r="I68" s="214"/>
      <c r="J68" s="214"/>
    </row>
    <row r="69" spans="1:10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</row>
    <row r="70" spans="1:10" x14ac:dyDescent="0.25">
      <c r="B70" s="139"/>
      <c r="C70" s="139"/>
      <c r="D70" s="139"/>
      <c r="E70" s="139"/>
      <c r="F70" s="139"/>
      <c r="G70" s="139"/>
      <c r="H70" s="139"/>
      <c r="I70" s="139"/>
      <c r="J70" s="139"/>
    </row>
    <row r="71" spans="1:10" ht="19.5" customHeight="1" x14ac:dyDescent="0.25">
      <c r="A71" s="139"/>
      <c r="B71" s="156" t="s">
        <v>155</v>
      </c>
      <c r="C71" s="156"/>
      <c r="D71" s="156"/>
      <c r="E71" s="156" t="s">
        <v>156</v>
      </c>
      <c r="F71" s="156"/>
      <c r="G71" s="156" t="s">
        <v>336</v>
      </c>
      <c r="H71" s="156"/>
      <c r="I71" s="139"/>
      <c r="J71" s="139"/>
    </row>
    <row r="72" spans="1:10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</row>
    <row r="73" spans="1:10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</row>
    <row r="74" spans="1:10" ht="30.75" thickBot="1" x14ac:dyDescent="0.3">
      <c r="A74" s="139"/>
      <c r="B74" s="156" t="s">
        <v>11</v>
      </c>
      <c r="C74" s="156"/>
      <c r="D74" s="253"/>
      <c r="E74" s="253"/>
      <c r="F74" s="139"/>
      <c r="G74" s="146" t="s">
        <v>336</v>
      </c>
      <c r="H74" s="139"/>
      <c r="I74" s="140" t="s">
        <v>157</v>
      </c>
      <c r="J74" s="146" t="s">
        <v>337</v>
      </c>
    </row>
    <row r="75" spans="1:10" ht="15.75" thickTop="1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</row>
    <row r="76" spans="1:10" x14ac:dyDescent="0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</row>
    <row r="77" spans="1:10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</row>
    <row r="78" spans="1:10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</row>
    <row r="79" spans="1:10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</row>
    <row r="80" spans="1:10" x14ac:dyDescent="0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</row>
    <row r="81" spans="1:10" x14ac:dyDescent="0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</row>
    <row r="82" spans="1:10" x14ac:dyDescent="0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</row>
    <row r="83" spans="1:10" x14ac:dyDescent="0.25">
      <c r="A83" s="139"/>
      <c r="B83" s="139"/>
      <c r="C83" s="139"/>
      <c r="D83" s="139"/>
      <c r="E83" s="139"/>
      <c r="F83" s="139"/>
      <c r="G83" s="139"/>
      <c r="H83" s="139"/>
      <c r="I83" s="139"/>
      <c r="J83" s="139"/>
    </row>
    <row r="84" spans="1:10" x14ac:dyDescent="0.25">
      <c r="A84" s="139"/>
      <c r="B84" s="139"/>
      <c r="C84" s="139"/>
      <c r="D84" s="139"/>
      <c r="E84" s="139"/>
      <c r="F84" s="139"/>
      <c r="G84" s="139"/>
      <c r="H84" s="139"/>
      <c r="I84" s="139"/>
      <c r="J84" s="139"/>
    </row>
    <row r="85" spans="1:10" x14ac:dyDescent="0.25">
      <c r="A85" s="139"/>
      <c r="B85" s="139"/>
      <c r="C85" s="139"/>
      <c r="D85" s="139"/>
      <c r="E85" s="139"/>
      <c r="F85" s="139"/>
      <c r="G85" s="139"/>
      <c r="H85" s="139"/>
      <c r="I85" s="139"/>
      <c r="J85" s="139"/>
    </row>
    <row r="86" spans="1:10" x14ac:dyDescent="0.25">
      <c r="A86" s="139"/>
      <c r="B86" s="139"/>
      <c r="C86" s="139"/>
      <c r="D86" s="139"/>
      <c r="E86" s="139"/>
      <c r="F86" s="139"/>
      <c r="G86" s="139"/>
      <c r="H86" s="139"/>
      <c r="I86" s="139"/>
      <c r="J86" s="139"/>
    </row>
    <row r="87" spans="1:10" x14ac:dyDescent="0.25">
      <c r="A87" s="139"/>
      <c r="B87" s="139"/>
      <c r="C87" s="139"/>
      <c r="D87" s="139"/>
      <c r="E87" s="139"/>
      <c r="F87" s="139"/>
      <c r="G87" s="139"/>
      <c r="H87" s="139"/>
      <c r="I87" s="139"/>
      <c r="J87" s="139"/>
    </row>
    <row r="88" spans="1:10" x14ac:dyDescent="0.25">
      <c r="A88" s="139"/>
      <c r="B88" s="139"/>
      <c r="C88" s="139"/>
      <c r="D88" s="139"/>
      <c r="E88" s="139"/>
      <c r="F88" s="139"/>
      <c r="G88" s="139"/>
      <c r="H88" s="139"/>
      <c r="I88" s="139"/>
      <c r="J88" s="139"/>
    </row>
    <row r="89" spans="1:10" x14ac:dyDescent="0.25">
      <c r="A89" s="139"/>
      <c r="B89" s="139"/>
      <c r="C89" s="139"/>
      <c r="D89" s="139"/>
      <c r="E89" s="139"/>
      <c r="F89" s="139"/>
      <c r="G89" s="139"/>
      <c r="H89" s="139"/>
      <c r="I89" s="139"/>
      <c r="J89" s="139"/>
    </row>
    <row r="90" spans="1:10" x14ac:dyDescent="0.25">
      <c r="A90" s="139"/>
      <c r="B90" s="139"/>
      <c r="C90" s="139"/>
      <c r="D90" s="139"/>
      <c r="E90" s="139"/>
      <c r="F90" s="139"/>
      <c r="G90" s="139"/>
      <c r="H90" s="139"/>
      <c r="I90" s="139"/>
      <c r="J90" s="139"/>
    </row>
    <row r="91" spans="1:10" x14ac:dyDescent="0.25">
      <c r="A91" s="139"/>
      <c r="B91" s="139"/>
      <c r="C91" s="139"/>
      <c r="D91" s="139"/>
      <c r="E91" s="139"/>
      <c r="F91" s="139"/>
      <c r="G91" s="139"/>
      <c r="H91" s="139"/>
      <c r="I91" s="139"/>
      <c r="J91" s="139"/>
    </row>
    <row r="92" spans="1:10" x14ac:dyDescent="0.25">
      <c r="A92" s="139"/>
      <c r="B92" s="139"/>
      <c r="C92" s="139"/>
      <c r="D92" s="139"/>
      <c r="E92" s="139"/>
      <c r="F92" s="139"/>
      <c r="G92" s="139"/>
      <c r="H92" s="139"/>
      <c r="I92" s="139"/>
      <c r="J92" s="139"/>
    </row>
    <row r="93" spans="1:10" x14ac:dyDescent="0.25">
      <c r="A93" s="139"/>
      <c r="B93" s="139"/>
      <c r="C93" s="139"/>
      <c r="D93" s="139"/>
      <c r="E93" s="139"/>
      <c r="F93" s="139"/>
      <c r="G93" s="139"/>
      <c r="H93" s="139"/>
      <c r="I93" s="139"/>
      <c r="J93" s="139"/>
    </row>
    <row r="94" spans="1:10" x14ac:dyDescent="0.25">
      <c r="A94" s="139"/>
      <c r="B94" s="139"/>
      <c r="C94" s="139"/>
      <c r="D94" s="139"/>
      <c r="E94" s="139"/>
      <c r="F94" s="139"/>
      <c r="G94" s="139"/>
      <c r="H94" s="139"/>
      <c r="I94" s="139"/>
      <c r="J94" s="139"/>
    </row>
    <row r="95" spans="1:10" x14ac:dyDescent="0.25">
      <c r="A95" s="139"/>
      <c r="B95" s="139"/>
      <c r="C95" s="139"/>
      <c r="D95" s="139"/>
      <c r="E95" s="139"/>
      <c r="F95" s="139"/>
      <c r="G95" s="139"/>
      <c r="H95" s="139"/>
      <c r="I95" s="139"/>
      <c r="J95" s="139"/>
    </row>
    <row r="96" spans="1:10" x14ac:dyDescent="0.25">
      <c r="A96" s="139"/>
      <c r="B96" s="139"/>
      <c r="C96" s="139"/>
      <c r="D96" s="139"/>
      <c r="E96" s="139"/>
      <c r="F96" s="139"/>
      <c r="G96" s="139"/>
      <c r="H96" s="139"/>
      <c r="I96" s="139"/>
      <c r="J96" s="139"/>
    </row>
    <row r="97" spans="1:10" x14ac:dyDescent="0.25">
      <c r="A97" s="139"/>
      <c r="B97" s="139"/>
      <c r="C97" s="139"/>
      <c r="D97" s="139"/>
      <c r="E97" s="139"/>
      <c r="F97" s="139"/>
      <c r="G97" s="139"/>
      <c r="H97" s="139"/>
      <c r="I97" s="139"/>
      <c r="J97" s="139"/>
    </row>
    <row r="98" spans="1:10" x14ac:dyDescent="0.25">
      <c r="A98" s="139"/>
      <c r="B98" s="139"/>
      <c r="C98" s="139"/>
      <c r="D98" s="139"/>
      <c r="E98" s="139"/>
      <c r="F98" s="139"/>
      <c r="G98" s="139"/>
      <c r="H98" s="139"/>
      <c r="I98" s="139"/>
      <c r="J98" s="139"/>
    </row>
    <row r="99" spans="1:10" x14ac:dyDescent="0.25">
      <c r="A99" s="139"/>
      <c r="B99" s="139"/>
      <c r="C99" s="139"/>
      <c r="D99" s="139"/>
      <c r="E99" s="139"/>
      <c r="F99" s="139"/>
      <c r="G99" s="139"/>
      <c r="H99" s="139"/>
      <c r="I99" s="139"/>
      <c r="J99" s="139"/>
    </row>
    <row r="100" spans="1:10" x14ac:dyDescent="0.25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</row>
    <row r="101" spans="1:10" x14ac:dyDescent="0.25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</row>
    <row r="102" spans="1:10" x14ac:dyDescent="0.2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</row>
    <row r="103" spans="1:10" x14ac:dyDescent="0.2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</row>
    <row r="104" spans="1:10" x14ac:dyDescent="0.2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</row>
    <row r="105" spans="1:10" x14ac:dyDescent="0.2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</row>
    <row r="106" spans="1:10" x14ac:dyDescent="0.25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</row>
    <row r="107" spans="1:10" x14ac:dyDescent="0.2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</row>
    <row r="108" spans="1:10" x14ac:dyDescent="0.2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</row>
    <row r="109" spans="1:10" x14ac:dyDescent="0.2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</row>
    <row r="110" spans="1:10" x14ac:dyDescent="0.2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</row>
    <row r="111" spans="1:10" x14ac:dyDescent="0.2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</row>
    <row r="112" spans="1:10" x14ac:dyDescent="0.2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</row>
    <row r="113" spans="1:10" x14ac:dyDescent="0.25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</row>
    <row r="114" spans="1:10" x14ac:dyDescent="0.25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</row>
    <row r="115" spans="1:10" x14ac:dyDescent="0.25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</row>
    <row r="116" spans="1:10" x14ac:dyDescent="0.25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</row>
    <row r="117" spans="1:10" x14ac:dyDescent="0.25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</row>
    <row r="118" spans="1:10" x14ac:dyDescent="0.25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</row>
    <row r="119" spans="1:10" x14ac:dyDescent="0.25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</row>
    <row r="120" spans="1:10" x14ac:dyDescent="0.2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</row>
    <row r="121" spans="1:10" x14ac:dyDescent="0.25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</row>
    <row r="122" spans="1:10" x14ac:dyDescent="0.2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</row>
    <row r="123" spans="1:10" x14ac:dyDescent="0.25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</row>
    <row r="124" spans="1:10" x14ac:dyDescent="0.25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</row>
    <row r="125" spans="1:10" x14ac:dyDescent="0.25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</row>
    <row r="126" spans="1:10" x14ac:dyDescent="0.25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</row>
    <row r="127" spans="1:10" x14ac:dyDescent="0.2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</row>
    <row r="128" spans="1:10" x14ac:dyDescent="0.25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</row>
    <row r="129" spans="1:10" x14ac:dyDescent="0.25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</row>
    <row r="130" spans="1:10" x14ac:dyDescent="0.25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</row>
    <row r="131" spans="1:10" x14ac:dyDescent="0.25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</row>
    <row r="132" spans="1:10" x14ac:dyDescent="0.25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</row>
    <row r="133" spans="1:10" x14ac:dyDescent="0.25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</row>
    <row r="134" spans="1:10" x14ac:dyDescent="0.25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</row>
    <row r="135" spans="1:10" x14ac:dyDescent="0.25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</row>
    <row r="136" spans="1:10" x14ac:dyDescent="0.25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</row>
    <row r="137" spans="1:10" x14ac:dyDescent="0.25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</row>
    <row r="138" spans="1:10" x14ac:dyDescent="0.25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</row>
    <row r="139" spans="1:10" x14ac:dyDescent="0.25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</row>
    <row r="140" spans="1:10" x14ac:dyDescent="0.25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</row>
    <row r="141" spans="1:10" x14ac:dyDescent="0.25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</row>
    <row r="142" spans="1:10" x14ac:dyDescent="0.25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</row>
    <row r="143" spans="1:10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</row>
    <row r="144" spans="1:10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</row>
    <row r="145" spans="1:10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</row>
    <row r="146" spans="1:10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</row>
    <row r="147" spans="1:10" x14ac:dyDescent="0.25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</row>
    <row r="148" spans="1:10" x14ac:dyDescent="0.25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</row>
    <row r="149" spans="1:10" x14ac:dyDescent="0.25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</row>
    <row r="150" spans="1:10" x14ac:dyDescent="0.25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</row>
    <row r="151" spans="1:10" x14ac:dyDescent="0.25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</row>
    <row r="152" spans="1:10" x14ac:dyDescent="0.25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</row>
    <row r="153" spans="1:10" x14ac:dyDescent="0.25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</row>
    <row r="154" spans="1:10" x14ac:dyDescent="0.25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</row>
    <row r="155" spans="1:10" x14ac:dyDescent="0.25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</row>
    <row r="156" spans="1:10" x14ac:dyDescent="0.25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</row>
  </sheetData>
  <mergeCells count="147">
    <mergeCell ref="B71:D71"/>
    <mergeCell ref="E71:F71"/>
    <mergeCell ref="G71:H71"/>
    <mergeCell ref="B74:C74"/>
    <mergeCell ref="D74:E74"/>
    <mergeCell ref="A22:C22"/>
    <mergeCell ref="D22:E22"/>
    <mergeCell ref="A67:D67"/>
    <mergeCell ref="E67:F67"/>
    <mergeCell ref="G67:J67"/>
    <mergeCell ref="A68:D68"/>
    <mergeCell ref="E68:F68"/>
    <mergeCell ref="G68:J68"/>
    <mergeCell ref="A64:J64"/>
    <mergeCell ref="A65:D65"/>
    <mergeCell ref="E65:F65"/>
    <mergeCell ref="G65:J65"/>
    <mergeCell ref="A66:D66"/>
    <mergeCell ref="E66:F66"/>
    <mergeCell ref="G66:J66"/>
    <mergeCell ref="A61:D61"/>
    <mergeCell ref="E61:F61"/>
    <mergeCell ref="G61:J61"/>
    <mergeCell ref="A62:D62"/>
    <mergeCell ref="E62:F62"/>
    <mergeCell ref="G62:J62"/>
    <mergeCell ref="A59:D59"/>
    <mergeCell ref="E59:F59"/>
    <mergeCell ref="G59:J59"/>
    <mergeCell ref="A60:D60"/>
    <mergeCell ref="E60:F60"/>
    <mergeCell ref="G60:J60"/>
    <mergeCell ref="A57:D57"/>
    <mergeCell ref="E57:F57"/>
    <mergeCell ref="G57:J57"/>
    <mergeCell ref="A58:D58"/>
    <mergeCell ref="E58:F58"/>
    <mergeCell ref="G58:J58"/>
    <mergeCell ref="A51:J51"/>
    <mergeCell ref="D53:F53"/>
    <mergeCell ref="A55:D55"/>
    <mergeCell ref="E55:F55"/>
    <mergeCell ref="G55:J55"/>
    <mergeCell ref="A56:D56"/>
    <mergeCell ref="E56:F56"/>
    <mergeCell ref="G56:J56"/>
    <mergeCell ref="A31:C31"/>
    <mergeCell ref="D31:E31"/>
    <mergeCell ref="F31:H31"/>
    <mergeCell ref="I31:J31"/>
    <mergeCell ref="A33:J33"/>
    <mergeCell ref="A42:J42"/>
    <mergeCell ref="A29:C29"/>
    <mergeCell ref="D29:E29"/>
    <mergeCell ref="F29:H29"/>
    <mergeCell ref="I29:J29"/>
    <mergeCell ref="A30:C30"/>
    <mergeCell ref="D30:E30"/>
    <mergeCell ref="F30:H30"/>
    <mergeCell ref="I30:J30"/>
    <mergeCell ref="A27:C27"/>
    <mergeCell ref="D27:E27"/>
    <mergeCell ref="F27:H27"/>
    <mergeCell ref="I27:J27"/>
    <mergeCell ref="A28:C28"/>
    <mergeCell ref="D28:E28"/>
    <mergeCell ref="F28:H28"/>
    <mergeCell ref="I28:J28"/>
    <mergeCell ref="A25:C25"/>
    <mergeCell ref="D25:E25"/>
    <mergeCell ref="I25:J25"/>
    <mergeCell ref="A26:C26"/>
    <mergeCell ref="D26:E26"/>
    <mergeCell ref="F26:H26"/>
    <mergeCell ref="I26:J26"/>
    <mergeCell ref="A23:C23"/>
    <mergeCell ref="D23:E23"/>
    <mergeCell ref="F23:H23"/>
    <mergeCell ref="I23:J23"/>
    <mergeCell ref="A24:C24"/>
    <mergeCell ref="D24:E24"/>
    <mergeCell ref="I24:J24"/>
    <mergeCell ref="A20:C20"/>
    <mergeCell ref="D20:E20"/>
    <mergeCell ref="F20:H20"/>
    <mergeCell ref="I20:J20"/>
    <mergeCell ref="A21:C21"/>
    <mergeCell ref="D21:E21"/>
    <mergeCell ref="F21:H21"/>
    <mergeCell ref="I21:J21"/>
    <mergeCell ref="I22:J22"/>
    <mergeCell ref="A18:C18"/>
    <mergeCell ref="D18:E18"/>
    <mergeCell ref="F18:H18"/>
    <mergeCell ref="I18:J18"/>
    <mergeCell ref="A19:C19"/>
    <mergeCell ref="D19:E19"/>
    <mergeCell ref="F19:H19"/>
    <mergeCell ref="I19:J19"/>
    <mergeCell ref="A16:C16"/>
    <mergeCell ref="D16:E16"/>
    <mergeCell ref="F16:H16"/>
    <mergeCell ref="I16:J16"/>
    <mergeCell ref="A17:C17"/>
    <mergeCell ref="D17:E17"/>
    <mergeCell ref="F17:H17"/>
    <mergeCell ref="I17:J17"/>
    <mergeCell ref="A14:C14"/>
    <mergeCell ref="D14:E14"/>
    <mergeCell ref="F14:H14"/>
    <mergeCell ref="I14:J14"/>
    <mergeCell ref="A15:C15"/>
    <mergeCell ref="D15:E15"/>
    <mergeCell ref="F15:H15"/>
    <mergeCell ref="I15:J15"/>
    <mergeCell ref="A12:C12"/>
    <mergeCell ref="D12:E12"/>
    <mergeCell ref="F12:H12"/>
    <mergeCell ref="I12:J12"/>
    <mergeCell ref="A13:C13"/>
    <mergeCell ref="D13:E13"/>
    <mergeCell ref="F13:H13"/>
    <mergeCell ref="I13:J13"/>
    <mergeCell ref="A11:C11"/>
    <mergeCell ref="D11:E11"/>
    <mergeCell ref="F11:H11"/>
    <mergeCell ref="I11:J11"/>
    <mergeCell ref="A8:C8"/>
    <mergeCell ref="D8:E8"/>
    <mergeCell ref="F8:H8"/>
    <mergeCell ref="I8:J8"/>
    <mergeCell ref="A9:C9"/>
    <mergeCell ref="D9:E9"/>
    <mergeCell ref="F9:H9"/>
    <mergeCell ref="I9:J9"/>
    <mergeCell ref="A2:J2"/>
    <mergeCell ref="A3:B3"/>
    <mergeCell ref="C3:D3"/>
    <mergeCell ref="E5:G5"/>
    <mergeCell ref="A7:C7"/>
    <mergeCell ref="D7:E7"/>
    <mergeCell ref="F7:H7"/>
    <mergeCell ref="I7:J7"/>
    <mergeCell ref="A10:C10"/>
    <mergeCell ref="D10:E10"/>
    <mergeCell ref="F10:H10"/>
    <mergeCell ref="I10:J10"/>
  </mergeCells>
  <pageMargins left="0.70866141732283472" right="0.31496062992125984" top="0.15748031496062992" bottom="0.15748031496062992" header="0.31496062992125984" footer="0.31496062992125984"/>
  <pageSetup paperSize="9" scale="77" fitToHeight="3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opLeftCell="A4" workbookViewId="0">
      <selection activeCell="P24" sqref="P24"/>
    </sheetView>
  </sheetViews>
  <sheetFormatPr defaultColWidth="8.85546875" defaultRowHeight="15" x14ac:dyDescent="0.25"/>
  <cols>
    <col min="1" max="1" width="12" style="1" customWidth="1"/>
    <col min="2" max="2" width="8.140625" style="1" customWidth="1"/>
    <col min="3" max="3" width="14.85546875" style="1" customWidth="1"/>
    <col min="4" max="4" width="12.5703125" style="1" customWidth="1"/>
    <col min="5" max="5" width="12.28515625" style="1" customWidth="1"/>
    <col min="6" max="6" width="11" style="1" customWidth="1"/>
    <col min="7" max="7" width="15.28515625" style="1" customWidth="1"/>
    <col min="8" max="8" width="10.140625" style="1" customWidth="1"/>
    <col min="9" max="9" width="10.7109375" style="1" customWidth="1"/>
    <col min="10" max="10" width="11.7109375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x14ac:dyDescent="0.25">
      <c r="A1" s="18"/>
      <c r="B1" s="19"/>
      <c r="C1" s="6"/>
      <c r="D1" s="6"/>
      <c r="E1" s="20"/>
      <c r="F1" s="20"/>
      <c r="G1" s="20"/>
      <c r="H1" s="20"/>
      <c r="I1" s="20"/>
      <c r="J1" s="21"/>
    </row>
    <row r="2" spans="1:12" ht="15.75" customHeight="1" x14ac:dyDescent="0.25">
      <c r="A2" s="192" t="s">
        <v>123</v>
      </c>
      <c r="B2" s="192"/>
      <c r="C2" s="192"/>
      <c r="D2" s="192"/>
      <c r="E2" s="192"/>
      <c r="F2" s="192"/>
      <c r="G2" s="192"/>
      <c r="H2" s="192"/>
      <c r="I2" s="192"/>
      <c r="J2" s="192"/>
      <c r="K2" s="22"/>
      <c r="L2" s="22"/>
    </row>
    <row r="3" spans="1:12" ht="33" customHeight="1" thickBot="1" x14ac:dyDescent="0.3">
      <c r="A3" s="225" t="s">
        <v>124</v>
      </c>
      <c r="B3" s="225"/>
      <c r="C3" s="226" t="s">
        <v>356</v>
      </c>
      <c r="D3" s="227"/>
      <c r="E3" s="128"/>
      <c r="F3" s="128"/>
      <c r="G3" s="128"/>
      <c r="H3" s="128"/>
      <c r="I3" s="128"/>
      <c r="J3" s="128"/>
      <c r="K3" s="23"/>
      <c r="L3" s="23"/>
    </row>
    <row r="4" spans="1:12" ht="15.75" thickTop="1" x14ac:dyDescent="0.25"/>
    <row r="5" spans="1:12" ht="16.5" thickBot="1" x14ac:dyDescent="0.3">
      <c r="D5" s="129" t="s">
        <v>125</v>
      </c>
      <c r="E5" s="228" t="s">
        <v>406</v>
      </c>
      <c r="F5" s="228"/>
      <c r="G5" s="228"/>
      <c r="I5" s="24">
        <v>2017</v>
      </c>
      <c r="J5" s="127" t="s">
        <v>126</v>
      </c>
    </row>
    <row r="6" spans="1:12" ht="7.5" customHeight="1" thickTop="1" x14ac:dyDescent="0.25"/>
    <row r="7" spans="1:12" ht="15" customHeight="1" x14ac:dyDescent="0.25">
      <c r="A7" s="229" t="s">
        <v>1</v>
      </c>
      <c r="B7" s="230"/>
      <c r="C7" s="231"/>
      <c r="D7" s="229" t="s">
        <v>129</v>
      </c>
      <c r="E7" s="231"/>
      <c r="F7" s="229" t="s">
        <v>128</v>
      </c>
      <c r="G7" s="230"/>
      <c r="H7" s="231"/>
      <c r="I7" s="229" t="s">
        <v>127</v>
      </c>
      <c r="J7" s="231"/>
    </row>
    <row r="8" spans="1:12" ht="15" customHeight="1" x14ac:dyDescent="0.25">
      <c r="A8" s="229">
        <v>1</v>
      </c>
      <c r="B8" s="230"/>
      <c r="C8" s="231"/>
      <c r="D8" s="229">
        <v>2</v>
      </c>
      <c r="E8" s="231"/>
      <c r="F8" s="229">
        <v>3</v>
      </c>
      <c r="G8" s="230"/>
      <c r="H8" s="231"/>
      <c r="I8" s="229">
        <v>4</v>
      </c>
      <c r="J8" s="231"/>
    </row>
    <row r="9" spans="1:12" ht="42.75" customHeight="1" x14ac:dyDescent="0.25">
      <c r="A9" s="232" t="s">
        <v>130</v>
      </c>
      <c r="B9" s="233"/>
      <c r="C9" s="234"/>
      <c r="D9" s="229"/>
      <c r="E9" s="231"/>
      <c r="F9" s="229"/>
      <c r="G9" s="230"/>
      <c r="H9" s="231"/>
      <c r="I9" s="229"/>
      <c r="J9" s="231"/>
    </row>
    <row r="10" spans="1:12" ht="66" customHeight="1" x14ac:dyDescent="0.25">
      <c r="A10" s="232" t="s">
        <v>131</v>
      </c>
      <c r="B10" s="233"/>
      <c r="C10" s="234"/>
      <c r="D10" s="235" t="s">
        <v>387</v>
      </c>
      <c r="E10" s="236"/>
      <c r="F10" s="237">
        <v>188088.26</v>
      </c>
      <c r="G10" s="230"/>
      <c r="H10" s="231"/>
      <c r="I10" s="232" t="s">
        <v>393</v>
      </c>
      <c r="J10" s="234"/>
    </row>
    <row r="11" spans="1:12" ht="7.5" customHeight="1" x14ac:dyDescent="0.25">
      <c r="A11" s="232"/>
      <c r="B11" s="238"/>
      <c r="C11" s="239"/>
      <c r="D11" s="235"/>
      <c r="E11" s="224"/>
      <c r="F11" s="237"/>
      <c r="G11" s="240"/>
      <c r="H11" s="224"/>
      <c r="I11" s="232"/>
      <c r="J11" s="239"/>
    </row>
    <row r="12" spans="1:12" x14ac:dyDescent="0.25">
      <c r="A12" s="232" t="s">
        <v>2</v>
      </c>
      <c r="B12" s="233"/>
      <c r="C12" s="234"/>
      <c r="D12" s="229"/>
      <c r="E12" s="231"/>
      <c r="F12" s="229"/>
      <c r="G12" s="230"/>
      <c r="H12" s="231"/>
      <c r="I12" s="229"/>
      <c r="J12" s="231"/>
    </row>
    <row r="13" spans="1:12" ht="1.5" customHeight="1" x14ac:dyDescent="0.25">
      <c r="A13" s="232"/>
      <c r="B13" s="233"/>
      <c r="C13" s="234"/>
      <c r="D13" s="235"/>
      <c r="E13" s="236"/>
      <c r="F13" s="237"/>
      <c r="G13" s="241"/>
      <c r="H13" s="242"/>
      <c r="I13" s="243"/>
      <c r="J13" s="244"/>
    </row>
    <row r="14" spans="1:12" ht="0.75" customHeight="1" x14ac:dyDescent="0.25">
      <c r="A14" s="232"/>
      <c r="B14" s="233"/>
      <c r="C14" s="234"/>
      <c r="D14" s="235"/>
      <c r="E14" s="236"/>
      <c r="F14" s="237"/>
      <c r="G14" s="241"/>
      <c r="H14" s="242"/>
      <c r="I14" s="229"/>
      <c r="J14" s="231"/>
    </row>
    <row r="15" spans="1:12" ht="0.75" customHeight="1" x14ac:dyDescent="0.25">
      <c r="A15" s="232"/>
      <c r="B15" s="233"/>
      <c r="C15" s="234"/>
      <c r="D15" s="235"/>
      <c r="E15" s="224"/>
      <c r="F15" s="237"/>
      <c r="G15" s="240"/>
      <c r="H15" s="224"/>
      <c r="I15" s="229"/>
      <c r="J15" s="224"/>
    </row>
    <row r="16" spans="1:12" ht="14.25" customHeight="1" x14ac:dyDescent="0.25">
      <c r="A16" s="232"/>
      <c r="B16" s="233"/>
      <c r="C16" s="234"/>
      <c r="D16" s="235"/>
      <c r="E16" s="236"/>
      <c r="F16" s="237"/>
      <c r="G16" s="241"/>
      <c r="H16" s="242"/>
      <c r="I16" s="229"/>
      <c r="J16" s="231"/>
    </row>
    <row r="17" spans="1:10" x14ac:dyDescent="0.25">
      <c r="A17" s="232"/>
      <c r="B17" s="233"/>
      <c r="C17" s="234"/>
      <c r="D17" s="235"/>
      <c r="E17" s="236"/>
      <c r="F17" s="237"/>
      <c r="G17" s="241"/>
      <c r="H17" s="242"/>
      <c r="I17" s="229"/>
      <c r="J17" s="231"/>
    </row>
    <row r="18" spans="1:10" x14ac:dyDescent="0.25">
      <c r="A18" s="232" t="s">
        <v>132</v>
      </c>
      <c r="B18" s="233"/>
      <c r="C18" s="234"/>
      <c r="D18" s="229"/>
      <c r="E18" s="231"/>
      <c r="F18" s="237">
        <v>188088.26</v>
      </c>
      <c r="G18" s="230"/>
      <c r="H18" s="231"/>
      <c r="I18" s="229" t="s">
        <v>374</v>
      </c>
      <c r="J18" s="231"/>
    </row>
    <row r="19" spans="1:10" x14ac:dyDescent="0.25">
      <c r="A19" s="232" t="s">
        <v>2</v>
      </c>
      <c r="B19" s="233"/>
      <c r="C19" s="234"/>
      <c r="D19" s="229"/>
      <c r="E19" s="231"/>
      <c r="F19" s="229"/>
      <c r="G19" s="230"/>
      <c r="H19" s="231"/>
      <c r="I19" s="229"/>
      <c r="J19" s="231"/>
    </row>
    <row r="20" spans="1:10" ht="49.5" customHeight="1" x14ac:dyDescent="0.25">
      <c r="A20" s="246" t="s">
        <v>354</v>
      </c>
      <c r="B20" s="247"/>
      <c r="C20" s="248"/>
      <c r="D20" s="235" t="s">
        <v>375</v>
      </c>
      <c r="E20" s="236"/>
      <c r="F20" s="237">
        <f>3094.23+88270.53</f>
        <v>91364.76</v>
      </c>
      <c r="G20" s="241"/>
      <c r="H20" s="242"/>
      <c r="I20" s="232" t="s">
        <v>393</v>
      </c>
      <c r="J20" s="234"/>
    </row>
    <row r="21" spans="1:10" ht="62.25" customHeight="1" x14ac:dyDescent="0.25">
      <c r="A21" s="246" t="s">
        <v>389</v>
      </c>
      <c r="B21" s="238"/>
      <c r="C21" s="239"/>
      <c r="D21" s="235" t="s">
        <v>375</v>
      </c>
      <c r="E21" s="224"/>
      <c r="F21" s="149"/>
      <c r="G21" s="150">
        <v>184994.03</v>
      </c>
      <c r="H21" s="151"/>
      <c r="I21" s="232" t="s">
        <v>394</v>
      </c>
      <c r="J21" s="239"/>
    </row>
    <row r="22" spans="1:10" ht="69" customHeight="1" x14ac:dyDescent="0.25">
      <c r="A22" s="246" t="s">
        <v>354</v>
      </c>
      <c r="B22" s="238"/>
      <c r="C22" s="239"/>
      <c r="D22" s="235" t="s">
        <v>397</v>
      </c>
      <c r="E22" s="224"/>
      <c r="F22" s="149"/>
      <c r="G22" s="150">
        <v>9894.9699999999993</v>
      </c>
      <c r="H22" s="151"/>
      <c r="I22" s="232" t="s">
        <v>396</v>
      </c>
      <c r="J22" s="239"/>
    </row>
    <row r="23" spans="1:10" ht="74.25" customHeight="1" x14ac:dyDescent="0.25">
      <c r="A23" s="246" t="s">
        <v>389</v>
      </c>
      <c r="B23" s="247"/>
      <c r="C23" s="248"/>
      <c r="D23" s="235" t="s">
        <v>388</v>
      </c>
      <c r="E23" s="236"/>
      <c r="F23" s="237">
        <v>-9894.9699999999993</v>
      </c>
      <c r="G23" s="241"/>
      <c r="H23" s="242"/>
      <c r="I23" s="232" t="s">
        <v>395</v>
      </c>
      <c r="J23" s="234"/>
    </row>
    <row r="24" spans="1:10" ht="111.75" customHeight="1" x14ac:dyDescent="0.25">
      <c r="A24" s="232" t="s">
        <v>381</v>
      </c>
      <c r="B24" s="233"/>
      <c r="C24" s="234"/>
      <c r="D24" s="235" t="s">
        <v>383</v>
      </c>
      <c r="E24" s="236"/>
      <c r="F24" s="237">
        <v>-71487.53</v>
      </c>
      <c r="G24" s="241"/>
      <c r="H24" s="242"/>
      <c r="I24" s="229" t="s">
        <v>398</v>
      </c>
      <c r="J24" s="231"/>
    </row>
    <row r="25" spans="1:10" ht="79.5" customHeight="1" x14ac:dyDescent="0.25">
      <c r="A25" s="232" t="s">
        <v>382</v>
      </c>
      <c r="B25" s="238"/>
      <c r="C25" s="239"/>
      <c r="D25" s="235" t="s">
        <v>376</v>
      </c>
      <c r="E25" s="245"/>
      <c r="F25" s="125"/>
      <c r="G25" s="126">
        <v>-16783</v>
      </c>
      <c r="H25" s="124"/>
      <c r="I25" s="229" t="s">
        <v>398</v>
      </c>
      <c r="J25" s="224"/>
    </row>
    <row r="26" spans="1:10" ht="18" customHeight="1" x14ac:dyDescent="0.25">
      <c r="A26" s="232"/>
      <c r="B26" s="238"/>
      <c r="C26" s="239"/>
      <c r="D26" s="235"/>
      <c r="E26" s="245"/>
      <c r="F26" s="133"/>
      <c r="G26" s="135"/>
      <c r="H26" s="134"/>
      <c r="I26" s="229"/>
      <c r="J26" s="224"/>
    </row>
    <row r="27" spans="1:10" ht="33.75" customHeight="1" x14ac:dyDescent="0.25">
      <c r="A27" s="232" t="s">
        <v>133</v>
      </c>
      <c r="B27" s="233"/>
      <c r="C27" s="234"/>
      <c r="D27" s="229"/>
      <c r="E27" s="231"/>
      <c r="F27" s="229"/>
      <c r="G27" s="230"/>
      <c r="H27" s="231"/>
      <c r="I27" s="229"/>
      <c r="J27" s="231"/>
    </row>
    <row r="28" spans="1:10" x14ac:dyDescent="0.25">
      <c r="A28" s="232" t="s">
        <v>2</v>
      </c>
      <c r="B28" s="233"/>
      <c r="C28" s="234"/>
      <c r="D28" s="229"/>
      <c r="E28" s="231"/>
      <c r="F28" s="229"/>
      <c r="G28" s="230"/>
      <c r="H28" s="231"/>
      <c r="I28" s="229"/>
      <c r="J28" s="231"/>
    </row>
    <row r="29" spans="1:10" x14ac:dyDescent="0.25">
      <c r="A29" s="232"/>
      <c r="B29" s="233"/>
      <c r="C29" s="234"/>
      <c r="D29" s="229"/>
      <c r="E29" s="231"/>
      <c r="F29" s="229"/>
      <c r="G29" s="230"/>
      <c r="H29" s="231"/>
      <c r="I29" s="229"/>
      <c r="J29" s="231"/>
    </row>
    <row r="30" spans="1:10" ht="32.25" customHeight="1" x14ac:dyDescent="0.25">
      <c r="A30" s="232" t="s">
        <v>134</v>
      </c>
      <c r="B30" s="233"/>
      <c r="C30" s="234"/>
      <c r="D30" s="229"/>
      <c r="E30" s="231"/>
      <c r="F30" s="229"/>
      <c r="G30" s="230"/>
      <c r="H30" s="231"/>
      <c r="I30" s="229"/>
      <c r="J30" s="231"/>
    </row>
    <row r="31" spans="1:10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0" ht="15.75" x14ac:dyDescent="0.25">
      <c r="A32" s="192" t="s">
        <v>135</v>
      </c>
      <c r="B32" s="192"/>
      <c r="C32" s="192"/>
      <c r="D32" s="192"/>
      <c r="E32" s="192"/>
      <c r="F32" s="192"/>
      <c r="G32" s="192"/>
      <c r="H32" s="192"/>
      <c r="I32" s="192"/>
      <c r="J32" s="192"/>
    </row>
    <row r="33" spans="1:10" ht="45" x14ac:dyDescent="0.25">
      <c r="A33" s="122" t="s">
        <v>136</v>
      </c>
      <c r="B33" s="122" t="s">
        <v>137</v>
      </c>
      <c r="C33" s="122" t="s">
        <v>143</v>
      </c>
      <c r="D33" s="122" t="s">
        <v>138</v>
      </c>
      <c r="E33" s="122" t="s">
        <v>139</v>
      </c>
      <c r="F33" s="122" t="s">
        <v>140</v>
      </c>
      <c r="G33" s="122" t="s">
        <v>140</v>
      </c>
      <c r="H33" s="122" t="s">
        <v>140</v>
      </c>
      <c r="I33" s="122" t="s">
        <v>141</v>
      </c>
      <c r="J33" s="122" t="s">
        <v>142</v>
      </c>
    </row>
    <row r="34" spans="1:10" x14ac:dyDescent="0.25">
      <c r="A34" s="122">
        <v>1</v>
      </c>
      <c r="B34" s="122">
        <v>2</v>
      </c>
      <c r="C34" s="122">
        <v>3</v>
      </c>
      <c r="D34" s="122">
        <v>4</v>
      </c>
      <c r="E34" s="122">
        <v>5</v>
      </c>
      <c r="F34" s="122">
        <v>6</v>
      </c>
      <c r="G34" s="122">
        <v>7</v>
      </c>
      <c r="H34" s="122">
        <v>8</v>
      </c>
      <c r="I34" s="122">
        <v>9</v>
      </c>
      <c r="J34" s="122">
        <v>10</v>
      </c>
    </row>
    <row r="35" spans="1:10" x14ac:dyDescent="0.25">
      <c r="A35" s="122"/>
      <c r="B35" s="122"/>
      <c r="C35" s="122"/>
      <c r="D35" s="122"/>
      <c r="E35" s="122"/>
      <c r="F35" s="122"/>
      <c r="G35" s="122"/>
      <c r="H35" s="122"/>
      <c r="I35" s="122"/>
      <c r="J35" s="122"/>
    </row>
    <row r="36" spans="1:10" x14ac:dyDescent="0.25">
      <c r="A36" s="122"/>
      <c r="B36" s="122"/>
      <c r="C36" s="122"/>
      <c r="D36" s="122"/>
      <c r="E36" s="122"/>
      <c r="F36" s="122"/>
      <c r="G36" s="122"/>
      <c r="H36" s="122"/>
      <c r="I36" s="122"/>
      <c r="J36" s="122"/>
    </row>
    <row r="37" spans="1:10" x14ac:dyDescent="0.25">
      <c r="A37" s="122"/>
      <c r="B37" s="122"/>
      <c r="C37" s="122"/>
      <c r="D37" s="122"/>
      <c r="E37" s="122"/>
      <c r="F37" s="122"/>
      <c r="G37" s="122"/>
      <c r="H37" s="122"/>
      <c r="I37" s="122"/>
      <c r="J37" s="122"/>
    </row>
    <row r="38" spans="1:10" x14ac:dyDescent="0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10" x14ac:dyDescent="0.25">
      <c r="A39" s="122"/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10" x14ac:dyDescent="0.25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5.75" x14ac:dyDescent="0.25">
      <c r="A41" s="192" t="s">
        <v>144</v>
      </c>
      <c r="B41" s="192"/>
      <c r="C41" s="192"/>
      <c r="D41" s="192"/>
      <c r="E41" s="192"/>
      <c r="F41" s="192"/>
      <c r="G41" s="192"/>
      <c r="H41" s="192"/>
      <c r="I41" s="192"/>
      <c r="J41" s="192"/>
    </row>
    <row r="42" spans="1:10" ht="45" x14ac:dyDescent="0.25">
      <c r="A42" s="122" t="s">
        <v>136</v>
      </c>
      <c r="B42" s="122" t="s">
        <v>137</v>
      </c>
      <c r="C42" s="122" t="s">
        <v>143</v>
      </c>
      <c r="D42" s="122" t="s">
        <v>138</v>
      </c>
      <c r="E42" s="122" t="s">
        <v>139</v>
      </c>
      <c r="F42" s="122" t="s">
        <v>140</v>
      </c>
      <c r="G42" s="122" t="s">
        <v>140</v>
      </c>
      <c r="H42" s="122" t="s">
        <v>140</v>
      </c>
      <c r="I42" s="122" t="s">
        <v>141</v>
      </c>
      <c r="J42" s="122" t="s">
        <v>142</v>
      </c>
    </row>
    <row r="43" spans="1:10" x14ac:dyDescent="0.25">
      <c r="A43" s="122">
        <v>1</v>
      </c>
      <c r="B43" s="122">
        <v>2</v>
      </c>
      <c r="C43" s="122">
        <v>3</v>
      </c>
      <c r="D43" s="122">
        <v>4</v>
      </c>
      <c r="E43" s="122">
        <v>5</v>
      </c>
      <c r="F43" s="122">
        <v>6</v>
      </c>
      <c r="G43" s="122">
        <v>7</v>
      </c>
      <c r="H43" s="122">
        <v>8</v>
      </c>
      <c r="I43" s="122">
        <v>9</v>
      </c>
      <c r="J43" s="122">
        <v>10</v>
      </c>
    </row>
    <row r="44" spans="1:10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10" x14ac:dyDescent="0.25">
      <c r="A46" s="122"/>
      <c r="B46" s="122"/>
      <c r="C46" s="122"/>
      <c r="D46" s="122"/>
      <c r="E46" s="122"/>
      <c r="F46" s="122"/>
      <c r="G46" s="122"/>
      <c r="H46" s="122"/>
      <c r="I46" s="122"/>
      <c r="J46" s="122"/>
    </row>
    <row r="47" spans="1:10" x14ac:dyDescent="0.25">
      <c r="A47" s="122"/>
      <c r="B47" s="122"/>
      <c r="C47" s="122"/>
      <c r="D47" s="122"/>
      <c r="E47" s="122"/>
      <c r="F47" s="122"/>
      <c r="G47" s="122"/>
      <c r="H47" s="122"/>
      <c r="I47" s="122"/>
      <c r="J47" s="122"/>
    </row>
    <row r="48" spans="1:10" x14ac:dyDescent="0.25">
      <c r="A48" s="122"/>
      <c r="B48" s="122"/>
      <c r="C48" s="122"/>
      <c r="D48" s="122"/>
      <c r="E48" s="122"/>
      <c r="F48" s="122"/>
      <c r="G48" s="122"/>
      <c r="H48" s="122"/>
      <c r="I48" s="122"/>
      <c r="J48" s="122"/>
    </row>
    <row r="49" spans="1:10" x14ac:dyDescent="0.25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ht="15.75" x14ac:dyDescent="0.25">
      <c r="A50" s="192" t="s">
        <v>145</v>
      </c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0" x14ac:dyDescent="0.25">
      <c r="A51" s="120"/>
      <c r="B51" s="120"/>
      <c r="C51" s="120"/>
      <c r="D51" s="120"/>
      <c r="E51" s="120"/>
      <c r="F51" s="120"/>
      <c r="G51" s="120"/>
      <c r="H51" s="120"/>
      <c r="I51" s="120"/>
      <c r="J51" s="120"/>
    </row>
    <row r="52" spans="1:10" ht="16.5" thickBot="1" x14ac:dyDescent="0.3">
      <c r="A52" s="120"/>
      <c r="B52" s="120"/>
      <c r="C52" s="129" t="s">
        <v>125</v>
      </c>
      <c r="D52" s="253"/>
      <c r="E52" s="253"/>
      <c r="F52" s="253"/>
      <c r="H52" s="24">
        <v>20</v>
      </c>
      <c r="I52" s="127" t="s">
        <v>126</v>
      </c>
      <c r="J52" s="120"/>
    </row>
    <row r="53" spans="1:10" ht="15.75" thickTop="1" x14ac:dyDescent="0.25">
      <c r="A53" s="120"/>
      <c r="B53" s="120"/>
      <c r="C53" s="120"/>
      <c r="D53" s="120"/>
      <c r="E53" s="120"/>
      <c r="F53" s="120"/>
      <c r="G53" s="120"/>
      <c r="H53" s="120"/>
      <c r="I53" s="120"/>
      <c r="J53" s="120"/>
    </row>
    <row r="54" spans="1:10" ht="32.25" customHeight="1" x14ac:dyDescent="0.25">
      <c r="A54" s="214" t="s">
        <v>1</v>
      </c>
      <c r="B54" s="214"/>
      <c r="C54" s="214"/>
      <c r="D54" s="214"/>
      <c r="E54" s="214" t="s">
        <v>40</v>
      </c>
      <c r="F54" s="214"/>
      <c r="G54" s="214" t="s">
        <v>146</v>
      </c>
      <c r="H54" s="214"/>
      <c r="I54" s="214"/>
      <c r="J54" s="214"/>
    </row>
    <row r="55" spans="1:10" x14ac:dyDescent="0.25">
      <c r="A55" s="214">
        <v>1</v>
      </c>
      <c r="B55" s="214"/>
      <c r="C55" s="214"/>
      <c r="D55" s="214"/>
      <c r="E55" s="214">
        <v>2</v>
      </c>
      <c r="F55" s="214"/>
      <c r="G55" s="214">
        <v>3</v>
      </c>
      <c r="H55" s="214"/>
      <c r="I55" s="214"/>
      <c r="J55" s="214"/>
    </row>
    <row r="56" spans="1:10" x14ac:dyDescent="0.25">
      <c r="A56" s="232" t="s">
        <v>90</v>
      </c>
      <c r="B56" s="233"/>
      <c r="C56" s="233"/>
      <c r="D56" s="234"/>
      <c r="E56" s="235" t="s">
        <v>149</v>
      </c>
      <c r="F56" s="236"/>
      <c r="G56" s="249"/>
      <c r="H56" s="250"/>
      <c r="I56" s="250"/>
      <c r="J56" s="251"/>
    </row>
    <row r="57" spans="1:10" x14ac:dyDescent="0.25">
      <c r="A57" s="232" t="s">
        <v>93</v>
      </c>
      <c r="B57" s="233"/>
      <c r="C57" s="233"/>
      <c r="D57" s="234"/>
      <c r="E57" s="235" t="s">
        <v>150</v>
      </c>
      <c r="F57" s="236"/>
      <c r="G57" s="252"/>
      <c r="H57" s="230"/>
      <c r="I57" s="230"/>
      <c r="J57" s="231"/>
    </row>
    <row r="58" spans="1:10" x14ac:dyDescent="0.25">
      <c r="A58" s="232" t="s">
        <v>147</v>
      </c>
      <c r="B58" s="233"/>
      <c r="C58" s="233"/>
      <c r="D58" s="234"/>
      <c r="E58" s="235" t="s">
        <v>151</v>
      </c>
      <c r="F58" s="236"/>
      <c r="G58" s="229"/>
      <c r="H58" s="230"/>
      <c r="I58" s="230"/>
      <c r="J58" s="231"/>
    </row>
    <row r="59" spans="1:10" x14ac:dyDescent="0.25">
      <c r="A59" s="254"/>
      <c r="B59" s="254"/>
      <c r="C59" s="254"/>
      <c r="D59" s="254"/>
      <c r="E59" s="255"/>
      <c r="F59" s="255"/>
      <c r="G59" s="214"/>
      <c r="H59" s="214"/>
      <c r="I59" s="214"/>
      <c r="J59" s="214"/>
    </row>
    <row r="60" spans="1:10" x14ac:dyDescent="0.25">
      <c r="A60" s="254" t="s">
        <v>148</v>
      </c>
      <c r="B60" s="254"/>
      <c r="C60" s="254"/>
      <c r="D60" s="254"/>
      <c r="E60" s="255" t="s">
        <v>152</v>
      </c>
      <c r="F60" s="255"/>
      <c r="G60" s="256"/>
      <c r="H60" s="256"/>
      <c r="I60" s="256"/>
      <c r="J60" s="256"/>
    </row>
    <row r="61" spans="1:10" x14ac:dyDescent="0.25">
      <c r="A61" s="214"/>
      <c r="B61" s="214"/>
      <c r="C61" s="214"/>
      <c r="D61" s="214"/>
      <c r="E61" s="214"/>
      <c r="F61" s="214"/>
      <c r="G61" s="214"/>
      <c r="H61" s="214"/>
      <c r="I61" s="214"/>
      <c r="J61" s="214"/>
    </row>
    <row r="62" spans="1:10" x14ac:dyDescent="0.25">
      <c r="A62" s="120"/>
      <c r="B62" s="120"/>
      <c r="C62" s="120"/>
      <c r="D62" s="120"/>
      <c r="E62" s="120"/>
      <c r="F62" s="120"/>
      <c r="G62" s="120"/>
      <c r="H62" s="120"/>
      <c r="I62" s="120"/>
      <c r="J62" s="120"/>
    </row>
    <row r="63" spans="1:10" ht="15.75" x14ac:dyDescent="0.25">
      <c r="A63" s="192" t="s">
        <v>153</v>
      </c>
      <c r="B63" s="192"/>
      <c r="C63" s="192"/>
      <c r="D63" s="192"/>
      <c r="E63" s="192"/>
      <c r="F63" s="192"/>
      <c r="G63" s="192"/>
      <c r="H63" s="192"/>
      <c r="I63" s="192"/>
      <c r="J63" s="192"/>
    </row>
    <row r="64" spans="1:10" x14ac:dyDescent="0.25">
      <c r="A64" s="214" t="s">
        <v>1</v>
      </c>
      <c r="B64" s="214"/>
      <c r="C64" s="214"/>
      <c r="D64" s="214"/>
      <c r="E64" s="214" t="s">
        <v>40</v>
      </c>
      <c r="F64" s="214"/>
      <c r="G64" s="214" t="s">
        <v>146</v>
      </c>
      <c r="H64" s="214"/>
      <c r="I64" s="214"/>
      <c r="J64" s="214"/>
    </row>
    <row r="65" spans="1:10" x14ac:dyDescent="0.25">
      <c r="A65" s="214">
        <v>1</v>
      </c>
      <c r="B65" s="214"/>
      <c r="C65" s="214"/>
      <c r="D65" s="214"/>
      <c r="E65" s="214">
        <v>2</v>
      </c>
      <c r="F65" s="214"/>
      <c r="G65" s="214">
        <v>3</v>
      </c>
      <c r="H65" s="214"/>
      <c r="I65" s="214"/>
      <c r="J65" s="214"/>
    </row>
    <row r="66" spans="1:10" ht="59.25" customHeight="1" x14ac:dyDescent="0.25">
      <c r="A66" s="232" t="s">
        <v>154</v>
      </c>
      <c r="B66" s="233"/>
      <c r="C66" s="233"/>
      <c r="D66" s="234"/>
      <c r="E66" s="255" t="s">
        <v>150</v>
      </c>
      <c r="F66" s="255"/>
      <c r="G66" s="214"/>
      <c r="H66" s="214"/>
      <c r="I66" s="214"/>
      <c r="J66" s="214"/>
    </row>
    <row r="67" spans="1:10" ht="36.75" customHeight="1" x14ac:dyDescent="0.25">
      <c r="A67" s="232" t="s">
        <v>234</v>
      </c>
      <c r="B67" s="233"/>
      <c r="C67" s="233"/>
      <c r="D67" s="234"/>
      <c r="E67" s="255" t="s">
        <v>151</v>
      </c>
      <c r="F67" s="255"/>
      <c r="G67" s="214"/>
      <c r="H67" s="214"/>
      <c r="I67" s="214"/>
      <c r="J67" s="214"/>
    </row>
    <row r="68" spans="1:10" x14ac:dyDescent="0.25">
      <c r="A68" s="120"/>
      <c r="B68" s="120"/>
      <c r="C68" s="120"/>
      <c r="D68" s="120"/>
      <c r="E68" s="120"/>
      <c r="F68" s="120"/>
      <c r="G68" s="120"/>
      <c r="H68" s="120"/>
      <c r="I68" s="120"/>
      <c r="J68" s="120"/>
    </row>
    <row r="69" spans="1:10" x14ac:dyDescent="0.25">
      <c r="B69" s="120"/>
      <c r="C69" s="120"/>
      <c r="D69" s="120"/>
      <c r="E69" s="120"/>
      <c r="F69" s="120"/>
      <c r="G69" s="120"/>
      <c r="H69" s="120"/>
      <c r="I69" s="120"/>
      <c r="J69" s="120"/>
    </row>
    <row r="70" spans="1:10" ht="19.5" customHeight="1" x14ac:dyDescent="0.25">
      <c r="A70" s="120"/>
      <c r="B70" s="156" t="s">
        <v>155</v>
      </c>
      <c r="C70" s="156"/>
      <c r="D70" s="156"/>
      <c r="E70" s="156" t="s">
        <v>156</v>
      </c>
      <c r="F70" s="156"/>
      <c r="G70" s="156" t="s">
        <v>336</v>
      </c>
      <c r="H70" s="156"/>
      <c r="I70" s="120"/>
      <c r="J70" s="120"/>
    </row>
    <row r="71" spans="1:10" x14ac:dyDescent="0.25">
      <c r="A71" s="120"/>
      <c r="B71" s="120"/>
      <c r="C71" s="120"/>
      <c r="D71" s="120"/>
      <c r="E71" s="120"/>
      <c r="F71" s="120"/>
      <c r="G71" s="120"/>
      <c r="H71" s="120"/>
      <c r="I71" s="120"/>
      <c r="J71" s="120"/>
    </row>
    <row r="72" spans="1:10" x14ac:dyDescent="0.25">
      <c r="A72" s="120"/>
      <c r="B72" s="120"/>
      <c r="C72" s="120"/>
      <c r="D72" s="120"/>
      <c r="E72" s="120"/>
      <c r="F72" s="120"/>
      <c r="G72" s="120"/>
      <c r="H72" s="120"/>
      <c r="I72" s="120"/>
      <c r="J72" s="120"/>
    </row>
    <row r="73" spans="1:10" ht="30.75" thickBot="1" x14ac:dyDescent="0.3">
      <c r="A73" s="120"/>
      <c r="B73" s="156" t="s">
        <v>11</v>
      </c>
      <c r="C73" s="156"/>
      <c r="D73" s="253"/>
      <c r="E73" s="253"/>
      <c r="F73" s="120"/>
      <c r="G73" s="123" t="s">
        <v>336</v>
      </c>
      <c r="H73" s="120"/>
      <c r="I73" s="121" t="s">
        <v>157</v>
      </c>
      <c r="J73" s="123" t="s">
        <v>337</v>
      </c>
    </row>
    <row r="74" spans="1:10" ht="15.75" thickTop="1" x14ac:dyDescent="0.25">
      <c r="A74" s="120"/>
      <c r="B74" s="120"/>
      <c r="C74" s="120"/>
      <c r="D74" s="120"/>
      <c r="E74" s="120"/>
      <c r="F74" s="120"/>
      <c r="G74" s="120"/>
      <c r="H74" s="120"/>
      <c r="I74" s="120"/>
      <c r="J74" s="120"/>
    </row>
    <row r="75" spans="1:10" x14ac:dyDescent="0.25">
      <c r="A75" s="120"/>
      <c r="B75" s="120"/>
      <c r="C75" s="120"/>
      <c r="D75" s="120"/>
      <c r="E75" s="120"/>
      <c r="F75" s="120"/>
      <c r="G75" s="120"/>
      <c r="H75" s="120"/>
      <c r="I75" s="120"/>
      <c r="J75" s="120"/>
    </row>
    <row r="76" spans="1:10" x14ac:dyDescent="0.25">
      <c r="A76" s="120"/>
      <c r="B76" s="120"/>
      <c r="C76" s="120"/>
      <c r="D76" s="120"/>
      <c r="E76" s="120"/>
      <c r="F76" s="120"/>
      <c r="G76" s="120"/>
      <c r="H76" s="120"/>
      <c r="I76" s="120"/>
      <c r="J76" s="120"/>
    </row>
    <row r="77" spans="1:10" x14ac:dyDescent="0.25">
      <c r="A77" s="120"/>
      <c r="B77" s="120"/>
      <c r="C77" s="120"/>
      <c r="D77" s="120"/>
      <c r="E77" s="120"/>
      <c r="F77" s="120"/>
      <c r="G77" s="120"/>
      <c r="H77" s="120"/>
      <c r="I77" s="120"/>
      <c r="J77" s="120"/>
    </row>
    <row r="78" spans="1:10" x14ac:dyDescent="0.25">
      <c r="A78" s="120"/>
      <c r="B78" s="120"/>
      <c r="C78" s="120"/>
      <c r="D78" s="120"/>
      <c r="E78" s="120"/>
      <c r="F78" s="120"/>
      <c r="G78" s="120"/>
      <c r="H78" s="120"/>
      <c r="I78" s="120"/>
      <c r="J78" s="120"/>
    </row>
    <row r="79" spans="1:10" x14ac:dyDescent="0.25">
      <c r="A79" s="120"/>
      <c r="B79" s="120"/>
      <c r="C79" s="120"/>
      <c r="D79" s="120"/>
      <c r="E79" s="120"/>
      <c r="F79" s="120"/>
      <c r="G79" s="120"/>
      <c r="H79" s="120"/>
      <c r="I79" s="120"/>
      <c r="J79" s="120"/>
    </row>
    <row r="80" spans="1:10" x14ac:dyDescent="0.25">
      <c r="A80" s="120"/>
      <c r="B80" s="120"/>
      <c r="C80" s="120"/>
      <c r="D80" s="120"/>
      <c r="E80" s="120"/>
      <c r="F80" s="120"/>
      <c r="G80" s="120"/>
      <c r="H80" s="120"/>
      <c r="I80" s="120"/>
      <c r="J80" s="120"/>
    </row>
    <row r="81" spans="1:10" x14ac:dyDescent="0.25">
      <c r="A81" s="120"/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0" x14ac:dyDescent="0.25">
      <c r="A82" s="120"/>
      <c r="B82" s="120"/>
      <c r="C82" s="120"/>
      <c r="D82" s="120"/>
      <c r="E82" s="120"/>
      <c r="F82" s="120"/>
      <c r="G82" s="120"/>
      <c r="H82" s="120"/>
      <c r="I82" s="120"/>
      <c r="J82" s="120"/>
    </row>
    <row r="83" spans="1:10" x14ac:dyDescent="0.25">
      <c r="A83" s="120"/>
      <c r="B83" s="120"/>
      <c r="C83" s="120"/>
      <c r="D83" s="120"/>
      <c r="E83" s="120"/>
      <c r="F83" s="120"/>
      <c r="G83" s="120"/>
      <c r="H83" s="120"/>
      <c r="I83" s="120"/>
      <c r="J83" s="120"/>
    </row>
    <row r="84" spans="1:10" x14ac:dyDescent="0.25">
      <c r="A84" s="120"/>
      <c r="B84" s="120"/>
      <c r="C84" s="120"/>
      <c r="D84" s="120"/>
      <c r="E84" s="120"/>
      <c r="F84" s="120"/>
      <c r="G84" s="120"/>
      <c r="H84" s="120"/>
      <c r="I84" s="120"/>
      <c r="J84" s="120"/>
    </row>
    <row r="85" spans="1:10" x14ac:dyDescent="0.25">
      <c r="A85" s="120"/>
      <c r="B85" s="120"/>
      <c r="C85" s="120"/>
      <c r="D85" s="120"/>
      <c r="E85" s="120"/>
      <c r="F85" s="120"/>
      <c r="G85" s="120"/>
      <c r="H85" s="120"/>
      <c r="I85" s="120"/>
      <c r="J85" s="120"/>
    </row>
    <row r="86" spans="1:10" x14ac:dyDescent="0.25">
      <c r="A86" s="120"/>
      <c r="B86" s="120"/>
      <c r="C86" s="120"/>
      <c r="D86" s="120"/>
      <c r="E86" s="120"/>
      <c r="F86" s="120"/>
      <c r="G86" s="120"/>
      <c r="H86" s="120"/>
      <c r="I86" s="120"/>
      <c r="J86" s="120"/>
    </row>
    <row r="87" spans="1:10" x14ac:dyDescent="0.25">
      <c r="A87" s="120"/>
      <c r="B87" s="120"/>
      <c r="C87" s="120"/>
      <c r="D87" s="120"/>
      <c r="E87" s="120"/>
      <c r="F87" s="120"/>
      <c r="G87" s="120"/>
      <c r="H87" s="120"/>
      <c r="I87" s="120"/>
      <c r="J87" s="120"/>
    </row>
    <row r="88" spans="1:10" x14ac:dyDescent="0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x14ac:dyDescent="0.25">
      <c r="A89" s="120"/>
      <c r="B89" s="120"/>
      <c r="C89" s="120"/>
      <c r="D89" s="120"/>
      <c r="E89" s="120"/>
      <c r="F89" s="120"/>
      <c r="G89" s="120"/>
      <c r="H89" s="120"/>
      <c r="I89" s="120"/>
      <c r="J89" s="120"/>
    </row>
    <row r="90" spans="1:10" x14ac:dyDescent="0.25">
      <c r="A90" s="120"/>
      <c r="B90" s="120"/>
      <c r="C90" s="120"/>
      <c r="D90" s="120"/>
      <c r="E90" s="120"/>
      <c r="F90" s="120"/>
      <c r="G90" s="120"/>
      <c r="H90" s="120"/>
      <c r="I90" s="120"/>
      <c r="J90" s="120"/>
    </row>
    <row r="91" spans="1:10" x14ac:dyDescent="0.25">
      <c r="A91" s="120"/>
      <c r="B91" s="120"/>
      <c r="C91" s="120"/>
      <c r="D91" s="120"/>
      <c r="E91" s="120"/>
      <c r="F91" s="120"/>
      <c r="G91" s="120"/>
      <c r="H91" s="120"/>
      <c r="I91" s="120"/>
      <c r="J91" s="120"/>
    </row>
    <row r="92" spans="1:10" x14ac:dyDescent="0.25">
      <c r="A92" s="120"/>
      <c r="B92" s="120"/>
      <c r="C92" s="120"/>
      <c r="D92" s="120"/>
      <c r="E92" s="120"/>
      <c r="F92" s="120"/>
      <c r="G92" s="120"/>
      <c r="H92" s="120"/>
      <c r="I92" s="120"/>
      <c r="J92" s="120"/>
    </row>
    <row r="93" spans="1:10" x14ac:dyDescent="0.25">
      <c r="A93" s="120"/>
      <c r="B93" s="120"/>
      <c r="C93" s="120"/>
      <c r="D93" s="120"/>
      <c r="E93" s="120"/>
      <c r="F93" s="120"/>
      <c r="G93" s="120"/>
      <c r="H93" s="120"/>
      <c r="I93" s="120"/>
      <c r="J93" s="120"/>
    </row>
    <row r="94" spans="1:10" x14ac:dyDescent="0.25">
      <c r="A94" s="120"/>
      <c r="B94" s="120"/>
      <c r="C94" s="120"/>
      <c r="D94" s="120"/>
      <c r="E94" s="120"/>
      <c r="F94" s="120"/>
      <c r="G94" s="120"/>
      <c r="H94" s="120"/>
      <c r="I94" s="120"/>
      <c r="J94" s="120"/>
    </row>
    <row r="95" spans="1:10" x14ac:dyDescent="0.25">
      <c r="A95" s="120"/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x14ac:dyDescent="0.25">
      <c r="A96" s="120"/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x14ac:dyDescent="0.25">
      <c r="A97" s="120"/>
      <c r="B97" s="120"/>
      <c r="C97" s="120"/>
      <c r="D97" s="120"/>
      <c r="E97" s="120"/>
      <c r="F97" s="120"/>
      <c r="G97" s="120"/>
      <c r="H97" s="120"/>
      <c r="I97" s="120"/>
      <c r="J97" s="120"/>
    </row>
    <row r="98" spans="1:10" x14ac:dyDescent="0.25">
      <c r="A98" s="120"/>
      <c r="B98" s="120"/>
      <c r="C98" s="120"/>
      <c r="D98" s="120"/>
      <c r="E98" s="120"/>
      <c r="F98" s="120"/>
      <c r="G98" s="120"/>
      <c r="H98" s="120"/>
      <c r="I98" s="120"/>
      <c r="J98" s="120"/>
    </row>
    <row r="99" spans="1:10" x14ac:dyDescent="0.25">
      <c r="A99" s="120"/>
      <c r="B99" s="120"/>
      <c r="C99" s="120"/>
      <c r="D99" s="120"/>
      <c r="E99" s="120"/>
      <c r="F99" s="120"/>
      <c r="G99" s="120"/>
      <c r="H99" s="120"/>
      <c r="I99" s="120"/>
      <c r="J99" s="120"/>
    </row>
    <row r="100" spans="1:10" x14ac:dyDescent="0.2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x14ac:dyDescent="0.2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</row>
    <row r="102" spans="1:10" x14ac:dyDescent="0.2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</row>
    <row r="103" spans="1:10" x14ac:dyDescent="0.2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</row>
    <row r="104" spans="1:10" x14ac:dyDescent="0.2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</row>
    <row r="105" spans="1:10" x14ac:dyDescent="0.2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</row>
    <row r="106" spans="1:10" x14ac:dyDescent="0.2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</row>
    <row r="107" spans="1:10" x14ac:dyDescent="0.2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</row>
    <row r="108" spans="1:10" x14ac:dyDescent="0.2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</row>
    <row r="109" spans="1:10" x14ac:dyDescent="0.2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</row>
    <row r="110" spans="1:10" x14ac:dyDescent="0.2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</row>
    <row r="111" spans="1:10" x14ac:dyDescent="0.2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</row>
    <row r="112" spans="1:10" x14ac:dyDescent="0.2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</row>
    <row r="113" spans="1:10" x14ac:dyDescent="0.2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</row>
    <row r="114" spans="1:10" x14ac:dyDescent="0.2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</row>
    <row r="115" spans="1:10" x14ac:dyDescent="0.2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</row>
    <row r="116" spans="1:10" x14ac:dyDescent="0.2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</row>
    <row r="117" spans="1:10" x14ac:dyDescent="0.2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</row>
    <row r="118" spans="1:10" x14ac:dyDescent="0.2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</row>
    <row r="119" spans="1:10" x14ac:dyDescent="0.2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</row>
    <row r="120" spans="1:10" x14ac:dyDescent="0.2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</row>
    <row r="121" spans="1:10" x14ac:dyDescent="0.2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</row>
    <row r="122" spans="1:10" x14ac:dyDescent="0.2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</row>
    <row r="123" spans="1:10" x14ac:dyDescent="0.2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</row>
    <row r="124" spans="1:10" x14ac:dyDescent="0.2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</row>
    <row r="125" spans="1:10" x14ac:dyDescent="0.2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</row>
    <row r="126" spans="1:10" x14ac:dyDescent="0.2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</row>
    <row r="127" spans="1:10" x14ac:dyDescent="0.2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</row>
    <row r="128" spans="1:10" x14ac:dyDescent="0.2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</row>
    <row r="129" spans="1:10" x14ac:dyDescent="0.2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</row>
    <row r="130" spans="1:10" x14ac:dyDescent="0.2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</row>
    <row r="131" spans="1:10" x14ac:dyDescent="0.2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</row>
    <row r="132" spans="1:10" x14ac:dyDescent="0.2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</row>
    <row r="133" spans="1:10" x14ac:dyDescent="0.2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</row>
    <row r="134" spans="1:10" x14ac:dyDescent="0.2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</row>
    <row r="135" spans="1:10" x14ac:dyDescent="0.2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</row>
    <row r="136" spans="1:10" x14ac:dyDescent="0.2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</row>
    <row r="137" spans="1:10" x14ac:dyDescent="0.2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</row>
    <row r="138" spans="1:10" x14ac:dyDescent="0.2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</row>
    <row r="139" spans="1:10" x14ac:dyDescent="0.2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</row>
    <row r="140" spans="1:10" x14ac:dyDescent="0.2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</row>
    <row r="141" spans="1:10" x14ac:dyDescent="0.2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</row>
    <row r="142" spans="1:10" x14ac:dyDescent="0.2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</row>
    <row r="143" spans="1:10" x14ac:dyDescent="0.2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</row>
    <row r="144" spans="1:10" x14ac:dyDescent="0.2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</row>
    <row r="145" spans="1:10" x14ac:dyDescent="0.2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</row>
    <row r="146" spans="1:10" x14ac:dyDescent="0.2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</row>
    <row r="147" spans="1:10" x14ac:dyDescent="0.2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</row>
    <row r="148" spans="1:10" x14ac:dyDescent="0.2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</row>
    <row r="149" spans="1:10" x14ac:dyDescent="0.2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</row>
    <row r="150" spans="1:10" x14ac:dyDescent="0.2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</row>
    <row r="151" spans="1:10" x14ac:dyDescent="0.2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</row>
    <row r="152" spans="1:10" x14ac:dyDescent="0.2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</row>
    <row r="153" spans="1:10" x14ac:dyDescent="0.2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</row>
    <row r="154" spans="1:10" x14ac:dyDescent="0.2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</row>
    <row r="155" spans="1:10" x14ac:dyDescent="0.2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</row>
  </sheetData>
  <mergeCells count="142">
    <mergeCell ref="B70:D70"/>
    <mergeCell ref="E70:F70"/>
    <mergeCell ref="G70:H70"/>
    <mergeCell ref="B73:C73"/>
    <mergeCell ref="D73:E73"/>
    <mergeCell ref="I25:J25"/>
    <mergeCell ref="A66:D66"/>
    <mergeCell ref="E66:F66"/>
    <mergeCell ref="G66:J66"/>
    <mergeCell ref="A67:D67"/>
    <mergeCell ref="E67:F67"/>
    <mergeCell ref="G67:J67"/>
    <mergeCell ref="A63:J63"/>
    <mergeCell ref="A64:D64"/>
    <mergeCell ref="E64:F64"/>
    <mergeCell ref="G64:J64"/>
    <mergeCell ref="A65:D65"/>
    <mergeCell ref="E65:F65"/>
    <mergeCell ref="G65:J65"/>
    <mergeCell ref="A60:D60"/>
    <mergeCell ref="E60:F60"/>
    <mergeCell ref="G60:J60"/>
    <mergeCell ref="A61:D61"/>
    <mergeCell ref="E61:F61"/>
    <mergeCell ref="G61:J61"/>
    <mergeCell ref="A58:D58"/>
    <mergeCell ref="E58:F58"/>
    <mergeCell ref="G58:J58"/>
    <mergeCell ref="A59:D59"/>
    <mergeCell ref="E59:F59"/>
    <mergeCell ref="G59:J59"/>
    <mergeCell ref="A56:D56"/>
    <mergeCell ref="E56:F56"/>
    <mergeCell ref="G56:J56"/>
    <mergeCell ref="A57:D57"/>
    <mergeCell ref="E57:F57"/>
    <mergeCell ref="G57:J57"/>
    <mergeCell ref="A50:J50"/>
    <mergeCell ref="D52:F52"/>
    <mergeCell ref="A54:D54"/>
    <mergeCell ref="E54:F54"/>
    <mergeCell ref="G54:J54"/>
    <mergeCell ref="A55:D55"/>
    <mergeCell ref="E55:F55"/>
    <mergeCell ref="G55:J55"/>
    <mergeCell ref="A30:C30"/>
    <mergeCell ref="D30:E30"/>
    <mergeCell ref="F30:H30"/>
    <mergeCell ref="I30:J30"/>
    <mergeCell ref="A32:J32"/>
    <mergeCell ref="A41:J41"/>
    <mergeCell ref="A28:C28"/>
    <mergeCell ref="D28:E28"/>
    <mergeCell ref="F28:H28"/>
    <mergeCell ref="I28:J28"/>
    <mergeCell ref="A29:C29"/>
    <mergeCell ref="D29:E29"/>
    <mergeCell ref="F29:H29"/>
    <mergeCell ref="I29:J29"/>
    <mergeCell ref="A25:C25"/>
    <mergeCell ref="D25:E25"/>
    <mergeCell ref="A27:C27"/>
    <mergeCell ref="D27:E27"/>
    <mergeCell ref="F27:H27"/>
    <mergeCell ref="I27:J27"/>
    <mergeCell ref="A26:C26"/>
    <mergeCell ref="D26:E26"/>
    <mergeCell ref="I26:J26"/>
    <mergeCell ref="A23:C23"/>
    <mergeCell ref="D23:E23"/>
    <mergeCell ref="F23:H23"/>
    <mergeCell ref="I23:J23"/>
    <mergeCell ref="A24:C24"/>
    <mergeCell ref="D24:E24"/>
    <mergeCell ref="F24:H24"/>
    <mergeCell ref="I24:J24"/>
    <mergeCell ref="A19:C19"/>
    <mergeCell ref="D19:E19"/>
    <mergeCell ref="F19:H19"/>
    <mergeCell ref="I19:J19"/>
    <mergeCell ref="A20:C20"/>
    <mergeCell ref="D20:E20"/>
    <mergeCell ref="F20:H20"/>
    <mergeCell ref="I20:J20"/>
    <mergeCell ref="A21:C21"/>
    <mergeCell ref="A22:C22"/>
    <mergeCell ref="D21:E21"/>
    <mergeCell ref="D22:E22"/>
    <mergeCell ref="I21:J21"/>
    <mergeCell ref="I22:J22"/>
    <mergeCell ref="A17:C17"/>
    <mergeCell ref="D17:E17"/>
    <mergeCell ref="F17:H17"/>
    <mergeCell ref="I17:J17"/>
    <mergeCell ref="A18:C18"/>
    <mergeCell ref="D18:E18"/>
    <mergeCell ref="F18:H18"/>
    <mergeCell ref="I18:J18"/>
    <mergeCell ref="A15:C15"/>
    <mergeCell ref="D15:E15"/>
    <mergeCell ref="F15:H15"/>
    <mergeCell ref="I15:J15"/>
    <mergeCell ref="A16:C16"/>
    <mergeCell ref="D16:E16"/>
    <mergeCell ref="F16:H16"/>
    <mergeCell ref="I16:J16"/>
    <mergeCell ref="A13:C13"/>
    <mergeCell ref="D13:E13"/>
    <mergeCell ref="F13:H13"/>
    <mergeCell ref="I13:J13"/>
    <mergeCell ref="A14:C14"/>
    <mergeCell ref="D14:E14"/>
    <mergeCell ref="F14:H14"/>
    <mergeCell ref="I14:J14"/>
    <mergeCell ref="A10:C10"/>
    <mergeCell ref="D10:E10"/>
    <mergeCell ref="F10:H10"/>
    <mergeCell ref="I10:J10"/>
    <mergeCell ref="A12:C12"/>
    <mergeCell ref="D12:E12"/>
    <mergeCell ref="F12:H12"/>
    <mergeCell ref="I12:J12"/>
    <mergeCell ref="A11:C11"/>
    <mergeCell ref="D11:E11"/>
    <mergeCell ref="F11:H11"/>
    <mergeCell ref="I11:J11"/>
    <mergeCell ref="A8:C8"/>
    <mergeCell ref="D8:E8"/>
    <mergeCell ref="F8:H8"/>
    <mergeCell ref="I8:J8"/>
    <mergeCell ref="A9:C9"/>
    <mergeCell ref="D9:E9"/>
    <mergeCell ref="F9:H9"/>
    <mergeCell ref="I9:J9"/>
    <mergeCell ref="A2:J2"/>
    <mergeCell ref="A3:B3"/>
    <mergeCell ref="C3:D3"/>
    <mergeCell ref="E5:G5"/>
    <mergeCell ref="A7:C7"/>
    <mergeCell ref="D7:E7"/>
    <mergeCell ref="F7:H7"/>
    <mergeCell ref="I7:J7"/>
  </mergeCells>
  <pageMargins left="0.70866141732283472" right="0.31496062992125984" top="0.15748031496062992" bottom="0.15748031496062992" header="0.31496062992125984" footer="0.31496062992125984"/>
  <pageSetup paperSize="9" scale="77" fitToHeight="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opLeftCell="A50" workbookViewId="0">
      <selection activeCell="L53" sqref="L53"/>
    </sheetView>
  </sheetViews>
  <sheetFormatPr defaultColWidth="8.85546875" defaultRowHeight="15" x14ac:dyDescent="0.25"/>
  <cols>
    <col min="1" max="1" width="6.42578125" style="1" customWidth="1"/>
    <col min="2" max="2" width="19.85546875" style="1" customWidth="1"/>
    <col min="3" max="3" width="8.140625" style="1" customWidth="1"/>
    <col min="4" max="4" width="12.5703125" style="1" customWidth="1"/>
    <col min="5" max="5" width="15.5703125" style="1" customWidth="1"/>
    <col min="6" max="6" width="16" style="1" customWidth="1"/>
    <col min="7" max="7" width="18" style="1" customWidth="1"/>
    <col min="8" max="8" width="14.5703125" style="1" customWidth="1"/>
    <col min="9" max="9" width="12.71093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ht="7.5" customHeight="1" x14ac:dyDescent="0.25">
      <c r="A1" s="18"/>
      <c r="B1" s="19"/>
      <c r="C1" s="6"/>
      <c r="D1" s="6"/>
      <c r="E1" s="20"/>
      <c r="F1" s="20"/>
      <c r="G1" s="20"/>
      <c r="H1" s="20"/>
      <c r="I1" s="20"/>
      <c r="J1" s="21"/>
    </row>
    <row r="2" spans="1:12" ht="15.75" customHeight="1" x14ac:dyDescent="0.25">
      <c r="A2" s="257" t="s">
        <v>158</v>
      </c>
      <c r="B2" s="257"/>
      <c r="C2" s="257"/>
      <c r="D2" s="257"/>
      <c r="E2" s="257"/>
      <c r="F2" s="257"/>
      <c r="G2" s="257"/>
      <c r="H2" s="257"/>
      <c r="I2" s="257"/>
      <c r="J2" s="257"/>
      <c r="K2" s="22"/>
      <c r="L2" s="22"/>
    </row>
    <row r="3" spans="1:12" ht="24.75" customHeight="1" x14ac:dyDescent="0.25">
      <c r="A3" s="261" t="s">
        <v>159</v>
      </c>
      <c r="B3" s="261"/>
      <c r="C3" s="261"/>
      <c r="D3" s="260">
        <v>111</v>
      </c>
      <c r="E3" s="260"/>
      <c r="F3" s="260"/>
      <c r="G3" s="27"/>
      <c r="H3" s="27"/>
      <c r="I3" s="27"/>
      <c r="J3" s="27"/>
      <c r="K3" s="23"/>
      <c r="L3" s="23"/>
    </row>
    <row r="4" spans="1:12" ht="15.75" customHeight="1" x14ac:dyDescent="0.25">
      <c r="A4" s="261" t="s">
        <v>160</v>
      </c>
      <c r="B4" s="261"/>
      <c r="C4" s="261"/>
      <c r="D4" s="261"/>
      <c r="E4" s="258" t="s">
        <v>6</v>
      </c>
      <c r="F4" s="258"/>
      <c r="G4" s="258"/>
      <c r="H4" s="258"/>
      <c r="I4" s="258"/>
      <c r="J4" s="258"/>
      <c r="K4" s="23"/>
      <c r="L4" s="23"/>
    </row>
    <row r="5" spans="1:12" ht="17.25" customHeight="1" x14ac:dyDescent="0.25">
      <c r="B5" s="259" t="s">
        <v>161</v>
      </c>
      <c r="C5" s="259"/>
      <c r="D5" s="259"/>
      <c r="E5" s="259"/>
      <c r="F5" s="259"/>
      <c r="G5" s="259"/>
      <c r="H5" s="28"/>
      <c r="I5" s="25"/>
      <c r="J5" s="25"/>
    </row>
    <row r="6" spans="1:12" ht="74.25" customHeight="1" x14ac:dyDescent="0.25">
      <c r="A6" s="211" t="s">
        <v>136</v>
      </c>
      <c r="B6" s="262" t="s">
        <v>302</v>
      </c>
      <c r="C6" s="211" t="s">
        <v>162</v>
      </c>
      <c r="D6" s="229" t="s">
        <v>163</v>
      </c>
      <c r="E6" s="230"/>
      <c r="F6" s="230"/>
      <c r="G6" s="231"/>
      <c r="H6" s="211" t="s">
        <v>167</v>
      </c>
      <c r="I6" s="211" t="s">
        <v>168</v>
      </c>
      <c r="J6" s="211" t="s">
        <v>169</v>
      </c>
    </row>
    <row r="7" spans="1:12" x14ac:dyDescent="0.25">
      <c r="A7" s="212"/>
      <c r="B7" s="263"/>
      <c r="C7" s="212"/>
      <c r="D7" s="211" t="s">
        <v>43</v>
      </c>
      <c r="E7" s="229" t="s">
        <v>2</v>
      </c>
      <c r="F7" s="230"/>
      <c r="G7" s="231"/>
      <c r="H7" s="212"/>
      <c r="I7" s="212"/>
      <c r="J7" s="212"/>
    </row>
    <row r="8" spans="1:12" ht="45" x14ac:dyDescent="0.25">
      <c r="A8" s="213"/>
      <c r="B8" s="264"/>
      <c r="C8" s="213"/>
      <c r="D8" s="213"/>
      <c r="E8" s="5" t="s">
        <v>164</v>
      </c>
      <c r="F8" s="5" t="s">
        <v>165</v>
      </c>
      <c r="G8" s="5" t="s">
        <v>166</v>
      </c>
      <c r="H8" s="213"/>
      <c r="I8" s="213"/>
      <c r="J8" s="213"/>
    </row>
    <row r="9" spans="1:12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2" x14ac:dyDescent="0.25">
      <c r="A10" s="30">
        <v>1</v>
      </c>
      <c r="B10" s="31" t="s">
        <v>338</v>
      </c>
      <c r="C10" s="30">
        <v>1</v>
      </c>
      <c r="D10" s="102">
        <f>E10+F10+G10+H10+I10</f>
        <v>49532.560000000005</v>
      </c>
      <c r="E10" s="103">
        <v>35891.660000000003</v>
      </c>
      <c r="F10" s="33"/>
      <c r="G10" s="103"/>
      <c r="H10" s="93">
        <v>13640.9</v>
      </c>
      <c r="I10" s="30"/>
      <c r="J10" s="34">
        <f>C10*D10*5.7</f>
        <v>282335.59200000006</v>
      </c>
    </row>
    <row r="11" spans="1:12" ht="21.75" customHeight="1" x14ac:dyDescent="0.25">
      <c r="A11" s="30">
        <v>2</v>
      </c>
      <c r="B11" s="31" t="s">
        <v>339</v>
      </c>
      <c r="C11" s="30">
        <v>2.6</v>
      </c>
      <c r="D11" s="102">
        <f t="shared" ref="D11:D25" si="0">E11+F11+G11+H11+I11</f>
        <v>41993.237000000001</v>
      </c>
      <c r="E11" s="33">
        <v>32302.49</v>
      </c>
      <c r="F11" s="33"/>
      <c r="G11" s="33"/>
      <c r="H11" s="104">
        <f>E11*30%</f>
        <v>9690.7469999999994</v>
      </c>
      <c r="I11" s="30"/>
      <c r="J11" s="34">
        <f t="shared" ref="J11:J21" si="1">C11*D11*5.7</f>
        <v>622339.77234000002</v>
      </c>
    </row>
    <row r="12" spans="1:12" x14ac:dyDescent="0.25">
      <c r="A12" s="32">
        <v>3</v>
      </c>
      <c r="B12" s="31" t="s">
        <v>340</v>
      </c>
      <c r="C12" s="30">
        <v>1</v>
      </c>
      <c r="D12" s="102">
        <f t="shared" si="0"/>
        <v>37327.328999999998</v>
      </c>
      <c r="E12" s="33">
        <v>28713.33</v>
      </c>
      <c r="F12" s="33"/>
      <c r="G12" s="33"/>
      <c r="H12" s="104">
        <f t="shared" ref="H12:H25" si="2">E12*30%</f>
        <v>8613.9989999999998</v>
      </c>
      <c r="I12" s="30"/>
      <c r="J12" s="34">
        <f t="shared" si="1"/>
        <v>212765.77530000001</v>
      </c>
    </row>
    <row r="13" spans="1:12" x14ac:dyDescent="0.25">
      <c r="A13" s="32">
        <v>4</v>
      </c>
      <c r="B13" s="31" t="s">
        <v>341</v>
      </c>
      <c r="C13" s="30">
        <v>1</v>
      </c>
      <c r="D13" s="102">
        <f t="shared" si="0"/>
        <v>16371.510999999999</v>
      </c>
      <c r="E13" s="33">
        <v>12593.47</v>
      </c>
      <c r="F13" s="33"/>
      <c r="G13" s="33"/>
      <c r="H13" s="104">
        <f t="shared" si="2"/>
        <v>3778.0409999999997</v>
      </c>
      <c r="I13" s="30"/>
      <c r="J13" s="34">
        <f t="shared" si="1"/>
        <v>93317.612699999998</v>
      </c>
    </row>
    <row r="14" spans="1:12" ht="30" x14ac:dyDescent="0.25">
      <c r="A14" s="32">
        <v>5</v>
      </c>
      <c r="B14" s="31" t="s">
        <v>342</v>
      </c>
      <c r="C14" s="30">
        <v>1</v>
      </c>
      <c r="D14" s="102">
        <f t="shared" si="0"/>
        <v>13524.251</v>
      </c>
      <c r="E14" s="33">
        <v>10403.27</v>
      </c>
      <c r="F14" s="33"/>
      <c r="G14" s="33"/>
      <c r="H14" s="104">
        <f t="shared" si="2"/>
        <v>3120.9810000000002</v>
      </c>
      <c r="I14" s="30"/>
      <c r="J14" s="34">
        <f t="shared" si="1"/>
        <v>77088.2307</v>
      </c>
    </row>
    <row r="15" spans="1:12" x14ac:dyDescent="0.25">
      <c r="A15" s="32">
        <v>6</v>
      </c>
      <c r="B15" s="31" t="s">
        <v>343</v>
      </c>
      <c r="C15" s="30">
        <v>0.5</v>
      </c>
      <c r="D15" s="102">
        <f t="shared" si="0"/>
        <v>10855</v>
      </c>
      <c r="E15" s="33">
        <v>8350</v>
      </c>
      <c r="F15" s="33"/>
      <c r="G15" s="33"/>
      <c r="H15" s="104">
        <f t="shared" si="2"/>
        <v>2505</v>
      </c>
      <c r="I15" s="30"/>
      <c r="J15" s="34">
        <f t="shared" si="1"/>
        <v>30936.75</v>
      </c>
    </row>
    <row r="16" spans="1:12" x14ac:dyDescent="0.25">
      <c r="A16" s="32">
        <v>7</v>
      </c>
      <c r="B16" s="31" t="s">
        <v>344</v>
      </c>
      <c r="C16" s="30">
        <v>1.5</v>
      </c>
      <c r="D16" s="102">
        <f t="shared" si="0"/>
        <v>10855</v>
      </c>
      <c r="E16" s="33">
        <v>8350</v>
      </c>
      <c r="F16" s="33"/>
      <c r="G16" s="33"/>
      <c r="H16" s="104">
        <f t="shared" si="2"/>
        <v>2505</v>
      </c>
      <c r="I16" s="30"/>
      <c r="J16" s="34">
        <f t="shared" si="1"/>
        <v>92810.25</v>
      </c>
    </row>
    <row r="17" spans="1:10" x14ac:dyDescent="0.25">
      <c r="A17" s="32">
        <v>8</v>
      </c>
      <c r="B17" s="31" t="s">
        <v>345</v>
      </c>
      <c r="C17" s="30">
        <v>0.5</v>
      </c>
      <c r="D17" s="102">
        <f t="shared" si="0"/>
        <v>12456.132</v>
      </c>
      <c r="E17" s="33">
        <v>9581.64</v>
      </c>
      <c r="F17" s="33"/>
      <c r="G17" s="33"/>
      <c r="H17" s="104">
        <f t="shared" si="2"/>
        <v>2874.4919999999997</v>
      </c>
      <c r="I17" s="30"/>
      <c r="J17" s="34">
        <f t="shared" si="1"/>
        <v>35499.976199999997</v>
      </c>
    </row>
    <row r="18" spans="1:10" ht="45" x14ac:dyDescent="0.25">
      <c r="A18" s="32">
        <v>9</v>
      </c>
      <c r="B18" s="31" t="s">
        <v>346</v>
      </c>
      <c r="C18" s="30">
        <v>1.5</v>
      </c>
      <c r="D18" s="102">
        <f t="shared" si="0"/>
        <v>11033.022000000001</v>
      </c>
      <c r="E18" s="33">
        <v>8486.94</v>
      </c>
      <c r="F18" s="33"/>
      <c r="G18" s="33"/>
      <c r="H18" s="104">
        <f t="shared" si="2"/>
        <v>2546.0819999999999</v>
      </c>
      <c r="I18" s="30"/>
      <c r="J18" s="34">
        <f t="shared" si="1"/>
        <v>94332.338100000023</v>
      </c>
    </row>
    <row r="19" spans="1:10" ht="30" x14ac:dyDescent="0.25">
      <c r="A19" s="32">
        <v>10</v>
      </c>
      <c r="B19" s="31" t="s">
        <v>347</v>
      </c>
      <c r="C19" s="30">
        <v>2</v>
      </c>
      <c r="D19" s="102">
        <f t="shared" si="0"/>
        <v>10855</v>
      </c>
      <c r="E19" s="33">
        <v>8350</v>
      </c>
      <c r="F19" s="33"/>
      <c r="G19" s="33"/>
      <c r="H19" s="104">
        <f t="shared" si="2"/>
        <v>2505</v>
      </c>
      <c r="I19" s="30"/>
      <c r="J19" s="34">
        <f t="shared" si="1"/>
        <v>123747</v>
      </c>
    </row>
    <row r="20" spans="1:10" x14ac:dyDescent="0.25">
      <c r="A20" s="32">
        <v>11</v>
      </c>
      <c r="B20" s="31" t="s">
        <v>348</v>
      </c>
      <c r="C20" s="30">
        <v>0.5</v>
      </c>
      <c r="D20" s="102">
        <f t="shared" si="0"/>
        <v>10855</v>
      </c>
      <c r="E20" s="33">
        <v>8350</v>
      </c>
      <c r="F20" s="33"/>
      <c r="G20" s="33"/>
      <c r="H20" s="104">
        <f t="shared" si="2"/>
        <v>2505</v>
      </c>
      <c r="I20" s="30"/>
      <c r="J20" s="34">
        <f t="shared" si="1"/>
        <v>30936.75</v>
      </c>
    </row>
    <row r="21" spans="1:10" x14ac:dyDescent="0.25">
      <c r="A21" s="32">
        <v>12</v>
      </c>
      <c r="B21" s="31" t="s">
        <v>349</v>
      </c>
      <c r="C21" s="5">
        <v>3</v>
      </c>
      <c r="D21" s="102">
        <f t="shared" si="0"/>
        <v>14359.33</v>
      </c>
      <c r="E21" s="33">
        <v>8350</v>
      </c>
      <c r="F21" s="33">
        <v>3504.33</v>
      </c>
      <c r="G21" s="33"/>
      <c r="H21" s="104">
        <f t="shared" si="2"/>
        <v>2505</v>
      </c>
      <c r="I21" s="5"/>
      <c r="J21" s="34">
        <f t="shared" si="1"/>
        <v>245544.54300000001</v>
      </c>
    </row>
    <row r="22" spans="1:10" x14ac:dyDescent="0.25">
      <c r="A22" s="32">
        <v>13</v>
      </c>
      <c r="B22" s="31" t="s">
        <v>350</v>
      </c>
      <c r="C22" s="5">
        <v>46.92</v>
      </c>
      <c r="D22" s="102">
        <f>E22+H22</f>
        <v>35535.720999999998</v>
      </c>
      <c r="E22" s="33">
        <v>27335.17</v>
      </c>
      <c r="F22" s="33"/>
      <c r="G22" s="33"/>
      <c r="H22" s="104">
        <f t="shared" si="2"/>
        <v>8200.5509999999995</v>
      </c>
      <c r="I22" s="5"/>
      <c r="J22" s="34">
        <f>8132794.69+788500+428600+153923.66</f>
        <v>9503818.3500000015</v>
      </c>
    </row>
    <row r="23" spans="1:10" x14ac:dyDescent="0.25">
      <c r="A23" s="32">
        <v>14</v>
      </c>
      <c r="B23" s="31"/>
      <c r="C23" s="30"/>
      <c r="D23" s="102">
        <f t="shared" si="0"/>
        <v>0</v>
      </c>
      <c r="E23" s="33"/>
      <c r="F23" s="33"/>
      <c r="G23" s="33"/>
      <c r="H23" s="104">
        <f t="shared" si="2"/>
        <v>0</v>
      </c>
      <c r="I23" s="30"/>
      <c r="J23" s="34">
        <f t="shared" ref="J23:J25" si="3">C23*D23*12</f>
        <v>0</v>
      </c>
    </row>
    <row r="24" spans="1:10" x14ac:dyDescent="0.25">
      <c r="A24" s="32">
        <v>15</v>
      </c>
      <c r="B24" s="31"/>
      <c r="C24" s="30"/>
      <c r="D24" s="102">
        <f t="shared" si="0"/>
        <v>0</v>
      </c>
      <c r="E24" s="33"/>
      <c r="F24" s="33"/>
      <c r="G24" s="33"/>
      <c r="H24" s="104">
        <f t="shared" si="2"/>
        <v>0</v>
      </c>
      <c r="I24" s="30"/>
      <c r="J24" s="34">
        <f t="shared" si="3"/>
        <v>0</v>
      </c>
    </row>
    <row r="25" spans="1:10" x14ac:dyDescent="0.25">
      <c r="A25" s="32">
        <v>16</v>
      </c>
      <c r="B25" s="31"/>
      <c r="C25" s="5"/>
      <c r="D25" s="102">
        <f t="shared" si="0"/>
        <v>0</v>
      </c>
      <c r="E25" s="33"/>
      <c r="F25" s="33"/>
      <c r="G25" s="33"/>
      <c r="H25" s="104">
        <f t="shared" si="2"/>
        <v>0</v>
      </c>
      <c r="I25" s="5"/>
      <c r="J25" s="34">
        <f t="shared" si="3"/>
        <v>0</v>
      </c>
    </row>
    <row r="26" spans="1:10" ht="15" customHeight="1" x14ac:dyDescent="0.2">
      <c r="A26" s="265" t="s">
        <v>10</v>
      </c>
      <c r="B26" s="266"/>
      <c r="C26" s="5"/>
      <c r="D26" s="5"/>
      <c r="E26" s="5" t="s">
        <v>57</v>
      </c>
      <c r="F26" s="5" t="s">
        <v>57</v>
      </c>
      <c r="G26" s="5" t="s">
        <v>57</v>
      </c>
      <c r="H26" s="5" t="s">
        <v>57</v>
      </c>
      <c r="I26" s="5" t="s">
        <v>57</v>
      </c>
      <c r="J26" s="35">
        <f>SUM(J10:J25)-348.39</f>
        <v>11445124.550340001</v>
      </c>
    </row>
    <row r="27" spans="1:10" ht="27.75" customHeight="1" x14ac:dyDescent="0.25">
      <c r="A27" s="29"/>
      <c r="B27" s="259" t="s">
        <v>171</v>
      </c>
      <c r="C27" s="259"/>
      <c r="D27" s="259"/>
      <c r="E27" s="259"/>
      <c r="F27" s="259"/>
      <c r="G27" s="259"/>
      <c r="H27" s="29"/>
      <c r="I27" s="29"/>
      <c r="J27" s="29"/>
    </row>
    <row r="28" spans="1:10" ht="45" x14ac:dyDescent="0.25">
      <c r="A28" s="5" t="s">
        <v>136</v>
      </c>
      <c r="B28" s="229" t="s">
        <v>172</v>
      </c>
      <c r="C28" s="230"/>
      <c r="D28" s="231"/>
      <c r="E28" s="229" t="s">
        <v>173</v>
      </c>
      <c r="F28" s="231"/>
      <c r="G28" s="5" t="s">
        <v>174</v>
      </c>
      <c r="H28" s="5" t="s">
        <v>175</v>
      </c>
      <c r="I28" s="229" t="s">
        <v>176</v>
      </c>
      <c r="J28" s="231"/>
    </row>
    <row r="29" spans="1:10" x14ac:dyDescent="0.25">
      <c r="A29" s="5"/>
      <c r="B29" s="229"/>
      <c r="C29" s="230"/>
      <c r="D29" s="231"/>
      <c r="E29" s="229"/>
      <c r="F29" s="231"/>
      <c r="G29" s="5"/>
      <c r="H29" s="5"/>
      <c r="I29" s="229"/>
      <c r="J29" s="231"/>
    </row>
    <row r="30" spans="1:10" hidden="1" x14ac:dyDescent="0.25">
      <c r="A30" s="5"/>
      <c r="B30" s="229"/>
      <c r="C30" s="230"/>
      <c r="D30" s="231"/>
      <c r="E30" s="229"/>
      <c r="F30" s="231"/>
      <c r="G30" s="5"/>
      <c r="H30" s="5"/>
      <c r="I30" s="229"/>
      <c r="J30" s="231"/>
    </row>
    <row r="31" spans="1:10" hidden="1" x14ac:dyDescent="0.25">
      <c r="A31" s="5"/>
      <c r="B31" s="229"/>
      <c r="C31" s="230"/>
      <c r="D31" s="231"/>
      <c r="E31" s="229"/>
      <c r="F31" s="231"/>
      <c r="G31" s="5"/>
      <c r="H31" s="5"/>
      <c r="I31" s="229"/>
      <c r="J31" s="231"/>
    </row>
    <row r="32" spans="1:10" x14ac:dyDescent="0.25">
      <c r="A32" s="5"/>
      <c r="B32" s="267" t="s">
        <v>10</v>
      </c>
      <c r="C32" s="268"/>
      <c r="D32" s="269"/>
      <c r="E32" s="229" t="s">
        <v>57</v>
      </c>
      <c r="F32" s="231"/>
      <c r="G32" s="5" t="s">
        <v>57</v>
      </c>
      <c r="H32" s="5" t="s">
        <v>57</v>
      </c>
      <c r="I32" s="229"/>
      <c r="J32" s="231"/>
    </row>
    <row r="33" spans="1:1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75" x14ac:dyDescent="0.25">
      <c r="A34" s="29"/>
      <c r="B34" s="259" t="s">
        <v>177</v>
      </c>
      <c r="C34" s="259"/>
      <c r="D34" s="259"/>
      <c r="E34" s="259"/>
      <c r="F34" s="259"/>
      <c r="G34" s="259"/>
      <c r="H34" s="29"/>
      <c r="I34" s="29"/>
      <c r="J34" s="29"/>
    </row>
    <row r="35" spans="1:1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32.25" customHeight="1" x14ac:dyDescent="0.25">
      <c r="A36" s="5" t="s">
        <v>136</v>
      </c>
      <c r="B36" s="229" t="s">
        <v>172</v>
      </c>
      <c r="C36" s="230"/>
      <c r="D36" s="231"/>
      <c r="E36" s="229" t="s">
        <v>178</v>
      </c>
      <c r="F36" s="231"/>
      <c r="G36" s="5" t="s">
        <v>179</v>
      </c>
      <c r="H36" s="5" t="s">
        <v>180</v>
      </c>
      <c r="I36" s="229" t="s">
        <v>176</v>
      </c>
      <c r="J36" s="231"/>
    </row>
    <row r="37" spans="1:10" x14ac:dyDescent="0.25">
      <c r="A37" s="5">
        <v>1</v>
      </c>
      <c r="B37" s="229" t="s">
        <v>390</v>
      </c>
      <c r="C37" s="230"/>
      <c r="D37" s="231"/>
      <c r="E37" s="229">
        <v>1</v>
      </c>
      <c r="F37" s="231"/>
      <c r="G37" s="5">
        <v>7</v>
      </c>
      <c r="H37" s="5">
        <v>50</v>
      </c>
      <c r="I37" s="229">
        <v>348.39</v>
      </c>
      <c r="J37" s="231"/>
    </row>
    <row r="38" spans="1:10" ht="15" customHeight="1" x14ac:dyDescent="0.25">
      <c r="A38" s="5"/>
      <c r="B38" s="267" t="s">
        <v>10</v>
      </c>
      <c r="C38" s="268"/>
      <c r="D38" s="269"/>
      <c r="E38" s="229" t="s">
        <v>57</v>
      </c>
      <c r="F38" s="231"/>
      <c r="G38" s="5" t="s">
        <v>57</v>
      </c>
      <c r="H38" s="5" t="s">
        <v>57</v>
      </c>
      <c r="I38" s="229"/>
      <c r="J38" s="231"/>
    </row>
    <row r="39" spans="1:1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50.25" customHeight="1" x14ac:dyDescent="0.25">
      <c r="B40" s="193" t="s">
        <v>181</v>
      </c>
      <c r="C40" s="193"/>
      <c r="D40" s="193"/>
      <c r="E40" s="193"/>
      <c r="F40" s="193"/>
      <c r="G40" s="193"/>
      <c r="H40" s="193"/>
      <c r="I40" s="193"/>
      <c r="J40" s="8"/>
    </row>
    <row r="41" spans="1:10" x14ac:dyDescent="0.25">
      <c r="A41" s="5" t="s">
        <v>136</v>
      </c>
      <c r="B41" s="229" t="s">
        <v>182</v>
      </c>
      <c r="C41" s="230"/>
      <c r="D41" s="230"/>
      <c r="E41" s="230"/>
      <c r="F41" s="231"/>
      <c r="G41" s="229" t="s">
        <v>183</v>
      </c>
      <c r="H41" s="231"/>
      <c r="I41" s="229" t="s">
        <v>184</v>
      </c>
      <c r="J41" s="231"/>
    </row>
    <row r="42" spans="1:10" x14ac:dyDescent="0.25">
      <c r="A42" s="5">
        <v>1</v>
      </c>
      <c r="B42" s="229">
        <v>2</v>
      </c>
      <c r="C42" s="230"/>
      <c r="D42" s="230"/>
      <c r="E42" s="230"/>
      <c r="F42" s="231"/>
      <c r="G42" s="229">
        <v>3</v>
      </c>
      <c r="H42" s="231"/>
      <c r="I42" s="229">
        <v>4</v>
      </c>
      <c r="J42" s="231"/>
    </row>
    <row r="43" spans="1:10" ht="36.75" customHeight="1" x14ac:dyDescent="0.25">
      <c r="A43" s="5"/>
      <c r="B43" s="232" t="s">
        <v>185</v>
      </c>
      <c r="C43" s="233"/>
      <c r="D43" s="233"/>
      <c r="E43" s="233"/>
      <c r="F43" s="234"/>
      <c r="G43" s="270">
        <v>11445124.550000001</v>
      </c>
      <c r="H43" s="271"/>
      <c r="I43" s="270">
        <f>I44+I45+I46</f>
        <v>2517927.4010000001</v>
      </c>
      <c r="J43" s="271"/>
    </row>
    <row r="44" spans="1:10" ht="35.25" customHeight="1" x14ac:dyDescent="0.25">
      <c r="A44" s="5"/>
      <c r="B44" s="232" t="s">
        <v>189</v>
      </c>
      <c r="C44" s="233"/>
      <c r="D44" s="233"/>
      <c r="E44" s="233"/>
      <c r="F44" s="234"/>
      <c r="G44" s="272"/>
      <c r="H44" s="273"/>
      <c r="I44" s="270">
        <f>G43*22%</f>
        <v>2517927.4010000001</v>
      </c>
      <c r="J44" s="271"/>
    </row>
    <row r="45" spans="1:10" ht="22.5" customHeight="1" x14ac:dyDescent="0.25">
      <c r="A45" s="5"/>
      <c r="B45" s="232" t="s">
        <v>186</v>
      </c>
      <c r="C45" s="233"/>
      <c r="D45" s="233"/>
      <c r="E45" s="233"/>
      <c r="F45" s="234"/>
      <c r="G45" s="272"/>
      <c r="H45" s="273"/>
      <c r="I45" s="276">
        <v>0</v>
      </c>
      <c r="J45" s="277"/>
    </row>
    <row r="46" spans="1:10" ht="35.25" customHeight="1" x14ac:dyDescent="0.25">
      <c r="A46" s="5"/>
      <c r="B46" s="232" t="s">
        <v>187</v>
      </c>
      <c r="C46" s="233"/>
      <c r="D46" s="233"/>
      <c r="E46" s="233"/>
      <c r="F46" s="234"/>
      <c r="G46" s="272"/>
      <c r="H46" s="273"/>
      <c r="I46" s="276">
        <v>0</v>
      </c>
      <c r="J46" s="277"/>
    </row>
    <row r="47" spans="1:10" ht="31.5" customHeight="1" x14ac:dyDescent="0.25">
      <c r="A47" s="5"/>
      <c r="B47" s="232" t="s">
        <v>188</v>
      </c>
      <c r="C47" s="233"/>
      <c r="D47" s="233"/>
      <c r="E47" s="233"/>
      <c r="F47" s="234"/>
      <c r="G47" s="270">
        <v>11445124.550000001</v>
      </c>
      <c r="H47" s="271"/>
      <c r="I47" s="270">
        <f>I48+I49+I50+I51+I52</f>
        <v>483518.19910000003</v>
      </c>
      <c r="J47" s="271"/>
    </row>
    <row r="48" spans="1:10" ht="50.25" customHeight="1" x14ac:dyDescent="0.25">
      <c r="A48" s="5"/>
      <c r="B48" s="232" t="s">
        <v>190</v>
      </c>
      <c r="C48" s="233"/>
      <c r="D48" s="233"/>
      <c r="E48" s="233"/>
      <c r="F48" s="234"/>
      <c r="G48" s="272"/>
      <c r="H48" s="273"/>
      <c r="I48" s="270">
        <v>460627.95</v>
      </c>
      <c r="J48" s="271"/>
    </row>
    <row r="49" spans="1:10" ht="36" customHeight="1" x14ac:dyDescent="0.25">
      <c r="A49" s="5"/>
      <c r="B49" s="232" t="s">
        <v>191</v>
      </c>
      <c r="C49" s="233"/>
      <c r="D49" s="233"/>
      <c r="E49" s="233"/>
      <c r="F49" s="234"/>
      <c r="G49" s="272"/>
      <c r="H49" s="273"/>
      <c r="I49" s="276">
        <v>0</v>
      </c>
      <c r="J49" s="277"/>
    </row>
    <row r="50" spans="1:10" ht="33.75" customHeight="1" x14ac:dyDescent="0.25">
      <c r="A50" s="5"/>
      <c r="B50" s="232" t="s">
        <v>192</v>
      </c>
      <c r="C50" s="233"/>
      <c r="D50" s="233"/>
      <c r="E50" s="233"/>
      <c r="F50" s="234"/>
      <c r="G50" s="272"/>
      <c r="H50" s="273"/>
      <c r="I50" s="270">
        <f>G47*0.2%</f>
        <v>22890.249100000001</v>
      </c>
      <c r="J50" s="271"/>
    </row>
    <row r="51" spans="1:10" ht="28.5" customHeight="1" x14ac:dyDescent="0.25">
      <c r="A51" s="5"/>
      <c r="B51" s="232" t="s">
        <v>194</v>
      </c>
      <c r="C51" s="233"/>
      <c r="D51" s="233"/>
      <c r="E51" s="233"/>
      <c r="F51" s="234"/>
      <c r="G51" s="272"/>
      <c r="H51" s="273"/>
      <c r="I51" s="276"/>
      <c r="J51" s="277"/>
    </row>
    <row r="52" spans="1:10" ht="36" customHeight="1" x14ac:dyDescent="0.25">
      <c r="A52" s="5"/>
      <c r="B52" s="232" t="s">
        <v>194</v>
      </c>
      <c r="C52" s="233"/>
      <c r="D52" s="233"/>
      <c r="E52" s="233"/>
      <c r="F52" s="234"/>
      <c r="G52" s="272"/>
      <c r="H52" s="273"/>
      <c r="I52" s="276"/>
      <c r="J52" s="277"/>
    </row>
    <row r="53" spans="1:10" ht="34.5" customHeight="1" x14ac:dyDescent="0.25">
      <c r="A53" s="5"/>
      <c r="B53" s="232" t="s">
        <v>193</v>
      </c>
      <c r="C53" s="233"/>
      <c r="D53" s="233"/>
      <c r="E53" s="233"/>
      <c r="F53" s="234"/>
      <c r="G53" s="270">
        <v>11445124.550000001</v>
      </c>
      <c r="H53" s="271"/>
      <c r="I53" s="270">
        <v>583701.35</v>
      </c>
      <c r="J53" s="271"/>
    </row>
    <row r="54" spans="1:10" x14ac:dyDescent="0.25">
      <c r="A54" s="5"/>
      <c r="B54" s="267" t="s">
        <v>170</v>
      </c>
      <c r="C54" s="268"/>
      <c r="D54" s="268"/>
      <c r="E54" s="268"/>
      <c r="F54" s="269"/>
      <c r="G54" s="229" t="s">
        <v>57</v>
      </c>
      <c r="H54" s="231"/>
      <c r="I54" s="274">
        <f>I43+I47+I53</f>
        <v>3585146.9501</v>
      </c>
      <c r="J54" s="275"/>
    </row>
    <row r="55" spans="1:1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</sheetData>
  <mergeCells count="85">
    <mergeCell ref="I54:J54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B54:F54"/>
    <mergeCell ref="B46:F46"/>
    <mergeCell ref="B47:F47"/>
    <mergeCell ref="B48:F48"/>
    <mergeCell ref="B49:F49"/>
    <mergeCell ref="B50:F50"/>
    <mergeCell ref="B51:F51"/>
    <mergeCell ref="G54:H54"/>
    <mergeCell ref="G48:H48"/>
    <mergeCell ref="G49:H49"/>
    <mergeCell ref="G50:H50"/>
    <mergeCell ref="G51:H51"/>
    <mergeCell ref="B43:F43"/>
    <mergeCell ref="B44:F44"/>
    <mergeCell ref="B52:F52"/>
    <mergeCell ref="B53:F53"/>
    <mergeCell ref="G43:H43"/>
    <mergeCell ref="G44:H44"/>
    <mergeCell ref="G45:H45"/>
    <mergeCell ref="G46:H46"/>
    <mergeCell ref="G47:H47"/>
    <mergeCell ref="G52:H52"/>
    <mergeCell ref="G53:H53"/>
    <mergeCell ref="B45:F45"/>
    <mergeCell ref="B42:F42"/>
    <mergeCell ref="G42:H42"/>
    <mergeCell ref="I36:J36"/>
    <mergeCell ref="B37:D37"/>
    <mergeCell ref="I37:J37"/>
    <mergeCell ref="E37:F37"/>
    <mergeCell ref="B40:I40"/>
    <mergeCell ref="I41:J41"/>
    <mergeCell ref="G41:H41"/>
    <mergeCell ref="B41:F41"/>
    <mergeCell ref="E38:F38"/>
    <mergeCell ref="B38:D38"/>
    <mergeCell ref="I38:J38"/>
    <mergeCell ref="I42:J42"/>
    <mergeCell ref="E29:F29"/>
    <mergeCell ref="E30:F30"/>
    <mergeCell ref="E31:F31"/>
    <mergeCell ref="B34:G34"/>
    <mergeCell ref="B36:D36"/>
    <mergeCell ref="I32:J32"/>
    <mergeCell ref="E36:F36"/>
    <mergeCell ref="I30:J30"/>
    <mergeCell ref="I31:J31"/>
    <mergeCell ref="B32:D32"/>
    <mergeCell ref="E32:F32"/>
    <mergeCell ref="B30:D30"/>
    <mergeCell ref="B31:D31"/>
    <mergeCell ref="I28:J28"/>
    <mergeCell ref="I29:J29"/>
    <mergeCell ref="A3:C3"/>
    <mergeCell ref="A4:D4"/>
    <mergeCell ref="E28:F28"/>
    <mergeCell ref="B28:D28"/>
    <mergeCell ref="J6:J8"/>
    <mergeCell ref="D7:D8"/>
    <mergeCell ref="C6:C8"/>
    <mergeCell ref="B6:B8"/>
    <mergeCell ref="A6:A8"/>
    <mergeCell ref="A26:B26"/>
    <mergeCell ref="B27:G27"/>
    <mergeCell ref="D6:G6"/>
    <mergeCell ref="E7:G7"/>
    <mergeCell ref="B29:D29"/>
    <mergeCell ref="A2:J2"/>
    <mergeCell ref="E4:J4"/>
    <mergeCell ref="B5:G5"/>
    <mergeCell ref="H6:H8"/>
    <mergeCell ref="I6:I8"/>
    <mergeCell ref="D3:F3"/>
  </mergeCells>
  <pageMargins left="0.70866141732283472" right="0.31496062992125984" top="0.15748031496062992" bottom="0.15748031496062992" header="0.31496062992125984" footer="0.31496062992125984"/>
  <pageSetup paperSize="9" scale="65" fitToHeight="3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3"/>
  <sheetViews>
    <sheetView topLeftCell="A115" workbookViewId="0">
      <selection activeCell="H125" sqref="H125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4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 x14ac:dyDescent="0.25">
      <c r="A2" s="18"/>
      <c r="B2" s="225" t="s">
        <v>195</v>
      </c>
      <c r="C2" s="225"/>
      <c r="D2" s="225"/>
      <c r="E2" s="225"/>
      <c r="F2" s="225"/>
      <c r="G2" s="225"/>
      <c r="H2" s="23"/>
      <c r="I2" s="20"/>
      <c r="J2" s="21"/>
    </row>
    <row r="3" spans="1:12" ht="24.75" hidden="1" customHeight="1" x14ac:dyDescent="0.25">
      <c r="B3" s="278" t="s">
        <v>159</v>
      </c>
      <c r="C3" s="278"/>
      <c r="D3" s="194"/>
      <c r="E3" s="194"/>
      <c r="F3" s="194"/>
      <c r="G3" s="194"/>
      <c r="H3" s="23"/>
      <c r="I3" s="23"/>
      <c r="J3" s="23"/>
      <c r="K3" s="23"/>
      <c r="L3" s="23"/>
    </row>
    <row r="4" spans="1:12" ht="15.75" hidden="1" customHeight="1" x14ac:dyDescent="0.25">
      <c r="B4" s="225" t="s">
        <v>160</v>
      </c>
      <c r="C4" s="225"/>
      <c r="D4" s="225"/>
      <c r="E4" s="279"/>
      <c r="F4" s="279"/>
      <c r="G4" s="279"/>
      <c r="H4" s="23"/>
      <c r="I4" s="23"/>
      <c r="J4" s="23"/>
      <c r="K4" s="23"/>
      <c r="L4" s="23"/>
    </row>
    <row r="5" spans="1:12" hidden="1" x14ac:dyDescent="0.25"/>
    <row r="6" spans="1:12" ht="60" hidden="1" x14ac:dyDescent="0.25">
      <c r="B6" s="44" t="s">
        <v>136</v>
      </c>
      <c r="C6" s="229" t="s">
        <v>1</v>
      </c>
      <c r="D6" s="231"/>
      <c r="E6" s="44" t="s">
        <v>196</v>
      </c>
      <c r="F6" s="44" t="s">
        <v>197</v>
      </c>
      <c r="G6" s="44" t="s">
        <v>198</v>
      </c>
    </row>
    <row r="7" spans="1:12" hidden="1" x14ac:dyDescent="0.25">
      <c r="B7" s="44">
        <v>1</v>
      </c>
      <c r="C7" s="229">
        <v>2</v>
      </c>
      <c r="D7" s="231"/>
      <c r="E7" s="44">
        <v>3</v>
      </c>
      <c r="F7" s="44">
        <v>4</v>
      </c>
      <c r="G7" s="44">
        <v>5</v>
      </c>
    </row>
    <row r="8" spans="1:12" hidden="1" x14ac:dyDescent="0.25">
      <c r="B8" s="4"/>
      <c r="C8" s="229"/>
      <c r="D8" s="231"/>
      <c r="E8" s="4"/>
      <c r="F8" s="4"/>
      <c r="G8" s="4"/>
    </row>
    <row r="9" spans="1:12" hidden="1" x14ac:dyDescent="0.25">
      <c r="B9" s="4"/>
      <c r="C9" s="229"/>
      <c r="D9" s="231"/>
      <c r="E9" s="4"/>
      <c r="F9" s="4"/>
      <c r="G9" s="4"/>
    </row>
    <row r="10" spans="1:12" hidden="1" x14ac:dyDescent="0.25">
      <c r="B10" s="4"/>
      <c r="C10" s="267" t="s">
        <v>10</v>
      </c>
      <c r="D10" s="269"/>
      <c r="E10" s="44" t="s">
        <v>57</v>
      </c>
      <c r="F10" s="44" t="s">
        <v>57</v>
      </c>
      <c r="G10" s="44"/>
    </row>
    <row r="11" spans="1:12" hidden="1" x14ac:dyDescent="0.25"/>
    <row r="12" spans="1:12" ht="15.75" x14ac:dyDescent="0.25">
      <c r="B12" s="225" t="s">
        <v>278</v>
      </c>
      <c r="C12" s="225"/>
      <c r="D12" s="225"/>
      <c r="E12" s="225"/>
      <c r="F12" s="225"/>
      <c r="G12" s="225"/>
    </row>
    <row r="14" spans="1:12" ht="15.75" customHeight="1" x14ac:dyDescent="0.25">
      <c r="B14" s="215" t="s">
        <v>159</v>
      </c>
      <c r="C14" s="215"/>
      <c r="D14" s="260">
        <v>244</v>
      </c>
      <c r="E14" s="260"/>
      <c r="F14" s="260"/>
      <c r="G14" s="260"/>
      <c r="H14" s="23"/>
      <c r="I14" s="23"/>
    </row>
    <row r="15" spans="1:12" ht="32.25" customHeight="1" x14ac:dyDescent="0.25">
      <c r="B15" s="215" t="s">
        <v>160</v>
      </c>
      <c r="C15" s="215"/>
      <c r="D15" s="258" t="s">
        <v>277</v>
      </c>
      <c r="E15" s="258"/>
      <c r="F15" s="258"/>
      <c r="G15" s="258"/>
      <c r="H15" s="23"/>
      <c r="I15" s="23"/>
    </row>
    <row r="17" spans="2:7" ht="108" customHeight="1" x14ac:dyDescent="0.25">
      <c r="B17" s="44" t="s">
        <v>136</v>
      </c>
      <c r="C17" s="229" t="s">
        <v>172</v>
      </c>
      <c r="D17" s="231"/>
      <c r="E17" s="44" t="s">
        <v>199</v>
      </c>
      <c r="F17" s="44" t="s">
        <v>200</v>
      </c>
      <c r="G17" s="44" t="s">
        <v>201</v>
      </c>
    </row>
    <row r="18" spans="2:7" x14ac:dyDescent="0.25">
      <c r="B18" s="44">
        <v>1</v>
      </c>
      <c r="C18" s="229">
        <v>2</v>
      </c>
      <c r="D18" s="231"/>
      <c r="E18" s="44">
        <v>3</v>
      </c>
      <c r="F18" s="44">
        <v>4</v>
      </c>
      <c r="G18" s="44">
        <v>5</v>
      </c>
    </row>
    <row r="19" spans="2:7" x14ac:dyDescent="0.25">
      <c r="B19" s="4">
        <v>1</v>
      </c>
      <c r="C19" s="232"/>
      <c r="D19" s="234"/>
      <c r="E19" s="38"/>
      <c r="F19" s="77"/>
      <c r="G19" s="78"/>
    </row>
    <row r="20" spans="2:7" x14ac:dyDescent="0.25">
      <c r="B20" s="4"/>
      <c r="C20" s="267" t="s">
        <v>10</v>
      </c>
      <c r="D20" s="269"/>
      <c r="E20" s="44"/>
      <c r="F20" s="44" t="s">
        <v>57</v>
      </c>
      <c r="G20" s="79">
        <f>SUM(G19:G19)</f>
        <v>0</v>
      </c>
    </row>
    <row r="22" spans="2:7" ht="15.75" hidden="1" x14ac:dyDescent="0.25">
      <c r="B22" s="225" t="s">
        <v>221</v>
      </c>
      <c r="C22" s="225"/>
      <c r="D22" s="225"/>
      <c r="E22" s="225"/>
      <c r="F22" s="225"/>
      <c r="G22" s="225"/>
    </row>
    <row r="23" spans="2:7" hidden="1" x14ac:dyDescent="0.25"/>
    <row r="24" spans="2:7" ht="15.75" hidden="1" x14ac:dyDescent="0.25">
      <c r="B24" s="215" t="s">
        <v>159</v>
      </c>
      <c r="C24" s="215"/>
      <c r="D24" s="194"/>
      <c r="E24" s="194"/>
      <c r="F24" s="194"/>
      <c r="G24" s="194"/>
    </row>
    <row r="25" spans="2:7" ht="15.75" hidden="1" x14ac:dyDescent="0.25">
      <c r="B25" s="225" t="s">
        <v>160</v>
      </c>
      <c r="C25" s="225"/>
      <c r="D25" s="225"/>
      <c r="E25" s="279"/>
      <c r="F25" s="279"/>
      <c r="G25" s="279"/>
    </row>
    <row r="26" spans="2:7" hidden="1" x14ac:dyDescent="0.25"/>
    <row r="27" spans="2:7" ht="60" hidden="1" x14ac:dyDescent="0.25">
      <c r="B27" s="44" t="s">
        <v>136</v>
      </c>
      <c r="C27" s="229" t="s">
        <v>1</v>
      </c>
      <c r="D27" s="231"/>
      <c r="E27" s="44" t="s">
        <v>196</v>
      </c>
      <c r="F27" s="44" t="s">
        <v>197</v>
      </c>
      <c r="G27" s="44" t="s">
        <v>198</v>
      </c>
    </row>
    <row r="28" spans="2:7" hidden="1" x14ac:dyDescent="0.25">
      <c r="B28" s="44">
        <v>1</v>
      </c>
      <c r="C28" s="229">
        <v>2</v>
      </c>
      <c r="D28" s="231"/>
      <c r="E28" s="44">
        <v>3</v>
      </c>
      <c r="F28" s="44">
        <v>4</v>
      </c>
      <c r="G28" s="44">
        <v>5</v>
      </c>
    </row>
    <row r="29" spans="2:7" hidden="1" x14ac:dyDescent="0.25">
      <c r="B29" s="4"/>
      <c r="C29" s="229"/>
      <c r="D29" s="231"/>
      <c r="E29" s="4"/>
      <c r="F29" s="4"/>
      <c r="G29" s="4"/>
    </row>
    <row r="30" spans="2:7" hidden="1" x14ac:dyDescent="0.25">
      <c r="B30" s="4"/>
      <c r="C30" s="229"/>
      <c r="D30" s="231"/>
      <c r="E30" s="4"/>
      <c r="F30" s="4"/>
      <c r="G30" s="4"/>
    </row>
    <row r="31" spans="2:7" hidden="1" x14ac:dyDescent="0.25">
      <c r="B31" s="4"/>
      <c r="C31" s="267" t="s">
        <v>10</v>
      </c>
      <c r="D31" s="269"/>
      <c r="E31" s="44" t="s">
        <v>57</v>
      </c>
      <c r="F31" s="44" t="s">
        <v>57</v>
      </c>
      <c r="G31" s="44"/>
    </row>
    <row r="33" spans="2:9" ht="36" hidden="1" customHeight="1" x14ac:dyDescent="0.25">
      <c r="B33" s="225" t="s">
        <v>223</v>
      </c>
      <c r="C33" s="225"/>
      <c r="D33" s="225"/>
      <c r="E33" s="225"/>
      <c r="F33" s="225"/>
      <c r="G33" s="225"/>
    </row>
    <row r="34" spans="2:9" hidden="1" x14ac:dyDescent="0.25"/>
    <row r="35" spans="2:9" ht="15.75" hidden="1" x14ac:dyDescent="0.25">
      <c r="B35" s="215" t="s">
        <v>159</v>
      </c>
      <c r="C35" s="215"/>
      <c r="D35" s="280">
        <v>244</v>
      </c>
      <c r="E35" s="280"/>
      <c r="F35" s="280"/>
      <c r="G35" s="280"/>
    </row>
    <row r="36" spans="2:9" ht="31.5" hidden="1" customHeight="1" x14ac:dyDescent="0.25">
      <c r="B36" s="215" t="s">
        <v>160</v>
      </c>
      <c r="C36" s="215"/>
      <c r="D36" s="258" t="s">
        <v>277</v>
      </c>
      <c r="E36" s="258"/>
      <c r="F36" s="258"/>
      <c r="G36" s="258"/>
      <c r="H36" s="23"/>
      <c r="I36" s="23"/>
    </row>
    <row r="37" spans="2:9" hidden="1" x14ac:dyDescent="0.25"/>
    <row r="38" spans="2:9" ht="60" hidden="1" x14ac:dyDescent="0.25">
      <c r="B38" s="44" t="s">
        <v>136</v>
      </c>
      <c r="C38" s="229" t="s">
        <v>1</v>
      </c>
      <c r="D38" s="231"/>
      <c r="E38" s="44" t="s">
        <v>196</v>
      </c>
      <c r="F38" s="44" t="s">
        <v>197</v>
      </c>
      <c r="G38" s="44" t="s">
        <v>198</v>
      </c>
    </row>
    <row r="39" spans="2:9" hidden="1" x14ac:dyDescent="0.25">
      <c r="B39" s="44">
        <v>1</v>
      </c>
      <c r="C39" s="229">
        <v>2</v>
      </c>
      <c r="D39" s="231"/>
      <c r="E39" s="44">
        <v>3</v>
      </c>
      <c r="F39" s="44">
        <v>4</v>
      </c>
      <c r="G39" s="44">
        <v>5</v>
      </c>
    </row>
    <row r="40" spans="2:9" ht="30.75" hidden="1" customHeight="1" x14ac:dyDescent="0.25">
      <c r="B40" s="44">
        <v>1</v>
      </c>
      <c r="C40" s="232"/>
      <c r="D40" s="234"/>
      <c r="E40" s="37"/>
      <c r="F40" s="44"/>
      <c r="G40" s="37">
        <f>E40*F40</f>
        <v>0</v>
      </c>
    </row>
    <row r="41" spans="2:9" ht="31.5" hidden="1" customHeight="1" x14ac:dyDescent="0.25">
      <c r="B41" s="44">
        <v>2</v>
      </c>
      <c r="C41" s="232"/>
      <c r="D41" s="234"/>
      <c r="E41" s="37"/>
      <c r="F41" s="44"/>
      <c r="G41" s="37">
        <f t="shared" ref="G41:G44" si="0">E41*F41</f>
        <v>0</v>
      </c>
    </row>
    <row r="42" spans="2:9" ht="33.75" hidden="1" customHeight="1" x14ac:dyDescent="0.25">
      <c r="B42" s="44">
        <v>3</v>
      </c>
      <c r="C42" s="232"/>
      <c r="D42" s="234"/>
      <c r="E42" s="37"/>
      <c r="F42" s="44"/>
      <c r="G42" s="37">
        <f t="shared" si="0"/>
        <v>0</v>
      </c>
    </row>
    <row r="43" spans="2:9" ht="36" hidden="1" customHeight="1" x14ac:dyDescent="0.25">
      <c r="B43" s="44">
        <v>4</v>
      </c>
      <c r="C43" s="232"/>
      <c r="D43" s="234"/>
      <c r="E43" s="37"/>
      <c r="F43" s="44"/>
      <c r="G43" s="37">
        <f t="shared" si="0"/>
        <v>0</v>
      </c>
    </row>
    <row r="44" spans="2:9" ht="30" hidden="1" customHeight="1" x14ac:dyDescent="0.25">
      <c r="B44" s="44">
        <v>5</v>
      </c>
      <c r="C44" s="232"/>
      <c r="D44" s="234"/>
      <c r="E44" s="38"/>
      <c r="F44" s="4">
        <v>1</v>
      </c>
      <c r="G44" s="37">
        <f t="shared" si="0"/>
        <v>0</v>
      </c>
    </row>
    <row r="45" spans="2:9" hidden="1" x14ac:dyDescent="0.25">
      <c r="B45" s="4"/>
      <c r="C45" s="267" t="s">
        <v>10</v>
      </c>
      <c r="D45" s="269"/>
      <c r="E45" s="44" t="s">
        <v>57</v>
      </c>
      <c r="F45" s="44" t="s">
        <v>57</v>
      </c>
      <c r="G45" s="39">
        <f>SUM(G40:G44)</f>
        <v>0</v>
      </c>
    </row>
    <row r="46" spans="2:9" hidden="1" x14ac:dyDescent="0.25"/>
    <row r="47" spans="2:9" ht="15.75" customHeight="1" x14ac:dyDescent="0.25">
      <c r="B47" s="225" t="s">
        <v>280</v>
      </c>
      <c r="C47" s="225"/>
      <c r="D47" s="225"/>
      <c r="E47" s="225"/>
      <c r="F47" s="225"/>
      <c r="G47" s="225"/>
    </row>
    <row r="49" spans="2:10" ht="15.75" x14ac:dyDescent="0.25">
      <c r="B49" s="215" t="s">
        <v>159</v>
      </c>
      <c r="C49" s="215"/>
      <c r="D49" s="260">
        <v>244</v>
      </c>
      <c r="E49" s="260"/>
      <c r="F49" s="260"/>
      <c r="G49" s="260"/>
    </row>
    <row r="50" spans="2:10" ht="32.25" customHeight="1" x14ac:dyDescent="0.25">
      <c r="B50" s="225" t="s">
        <v>160</v>
      </c>
      <c r="C50" s="225"/>
      <c r="D50" s="258" t="s">
        <v>277</v>
      </c>
      <c r="E50" s="258"/>
      <c r="F50" s="258"/>
      <c r="G50" s="258"/>
    </row>
    <row r="52" spans="2:10" ht="15.75" x14ac:dyDescent="0.25">
      <c r="B52" s="225" t="s">
        <v>281</v>
      </c>
      <c r="C52" s="225"/>
      <c r="D52" s="225"/>
      <c r="E52" s="225"/>
      <c r="F52" s="225"/>
      <c r="G52" s="225"/>
    </row>
    <row r="54" spans="2:10" ht="45" x14ac:dyDescent="0.25">
      <c r="B54" s="44" t="s">
        <v>136</v>
      </c>
      <c r="C54" s="44" t="s">
        <v>172</v>
      </c>
      <c r="D54" s="44" t="s">
        <v>202</v>
      </c>
      <c r="E54" s="44" t="s">
        <v>203</v>
      </c>
      <c r="F54" s="44" t="s">
        <v>204</v>
      </c>
      <c r="G54" s="44" t="s">
        <v>176</v>
      </c>
    </row>
    <row r="55" spans="2:10" x14ac:dyDescent="0.25">
      <c r="B55" s="44">
        <v>1</v>
      </c>
      <c r="C55" s="44">
        <v>2</v>
      </c>
      <c r="D55" s="44">
        <v>3</v>
      </c>
      <c r="E55" s="44">
        <v>4</v>
      </c>
      <c r="F55" s="44">
        <v>5</v>
      </c>
      <c r="G55" s="44">
        <v>6</v>
      </c>
    </row>
    <row r="56" spans="2:10" ht="73.5" customHeight="1" x14ac:dyDescent="0.25">
      <c r="B56" s="44">
        <v>1</v>
      </c>
      <c r="C56" s="70" t="s">
        <v>285</v>
      </c>
      <c r="D56" s="44">
        <v>4</v>
      </c>
      <c r="E56" s="44">
        <v>6</v>
      </c>
      <c r="F56" s="38">
        <v>836.62</v>
      </c>
      <c r="G56" s="40">
        <v>22679.040000000001</v>
      </c>
    </row>
    <row r="57" spans="2:10" x14ac:dyDescent="0.25">
      <c r="B57" s="4"/>
      <c r="C57" s="44" t="s">
        <v>10</v>
      </c>
      <c r="D57" s="4" t="s">
        <v>57</v>
      </c>
      <c r="E57" s="44" t="s">
        <v>57</v>
      </c>
      <c r="F57" s="44" t="s">
        <v>57</v>
      </c>
      <c r="G57" s="113">
        <f>SUM(G56:G56)</f>
        <v>22679.040000000001</v>
      </c>
    </row>
    <row r="58" spans="2:10" x14ac:dyDescent="0.25">
      <c r="B58" s="18"/>
      <c r="C58" s="6"/>
      <c r="D58" s="18"/>
      <c r="E58" s="6"/>
      <c r="F58" s="6"/>
      <c r="G58" s="105"/>
    </row>
    <row r="59" spans="2:10" ht="15" customHeight="1" x14ac:dyDescent="0.25">
      <c r="B59" s="259" t="s">
        <v>282</v>
      </c>
      <c r="C59" s="259"/>
      <c r="D59" s="259"/>
      <c r="E59" s="259"/>
      <c r="F59" s="259"/>
      <c r="G59" s="259"/>
    </row>
    <row r="61" spans="2:10" ht="45" x14ac:dyDescent="0.25">
      <c r="B61" s="93" t="s">
        <v>136</v>
      </c>
      <c r="C61" s="93" t="s">
        <v>1</v>
      </c>
      <c r="D61" s="93" t="s">
        <v>226</v>
      </c>
      <c r="E61" s="93" t="s">
        <v>209</v>
      </c>
      <c r="F61" s="93" t="s">
        <v>210</v>
      </c>
      <c r="G61" s="93" t="s">
        <v>176</v>
      </c>
      <c r="J61" s="114"/>
    </row>
    <row r="62" spans="2:10" x14ac:dyDescent="0.25">
      <c r="B62" s="93">
        <v>1</v>
      </c>
      <c r="C62" s="93">
        <v>2</v>
      </c>
      <c r="D62" s="93">
        <v>3</v>
      </c>
      <c r="E62" s="93">
        <v>4</v>
      </c>
      <c r="F62" s="93">
        <v>5</v>
      </c>
      <c r="G62" s="93">
        <v>6</v>
      </c>
    </row>
    <row r="63" spans="2:10" ht="30" x14ac:dyDescent="0.25">
      <c r="B63" s="93"/>
      <c r="C63" s="96" t="s">
        <v>360</v>
      </c>
      <c r="D63" s="93">
        <v>2</v>
      </c>
      <c r="E63" s="93">
        <v>6050</v>
      </c>
      <c r="F63" s="93"/>
      <c r="G63" s="37">
        <v>12100</v>
      </c>
    </row>
    <row r="64" spans="2:10" x14ac:dyDescent="0.25">
      <c r="B64" s="4"/>
      <c r="C64" s="93" t="s">
        <v>10</v>
      </c>
      <c r="D64" s="93" t="s">
        <v>57</v>
      </c>
      <c r="E64" s="93" t="s">
        <v>57</v>
      </c>
      <c r="F64" s="93" t="s">
        <v>57</v>
      </c>
      <c r="G64" s="71">
        <f>SUM(G63:G63)</f>
        <v>12100</v>
      </c>
    </row>
    <row r="65" spans="2:7" x14ac:dyDescent="0.25">
      <c r="B65" s="18"/>
      <c r="C65" s="6"/>
      <c r="D65" s="18"/>
      <c r="E65" s="6"/>
      <c r="F65" s="6"/>
      <c r="G65" s="105"/>
    </row>
    <row r="66" spans="2:7" ht="15.75" hidden="1" x14ac:dyDescent="0.25">
      <c r="B66" s="225" t="s">
        <v>224</v>
      </c>
      <c r="C66" s="225"/>
      <c r="D66" s="225"/>
      <c r="E66" s="225"/>
      <c r="F66" s="225"/>
      <c r="G66" s="225"/>
    </row>
    <row r="67" spans="2:7" hidden="1" x14ac:dyDescent="0.25"/>
    <row r="68" spans="2:7" ht="45" hidden="1" x14ac:dyDescent="0.25">
      <c r="B68" s="44" t="s">
        <v>136</v>
      </c>
      <c r="C68" s="44" t="s">
        <v>1</v>
      </c>
      <c r="D68" s="44" t="s">
        <v>226</v>
      </c>
      <c r="E68" s="44" t="s">
        <v>209</v>
      </c>
      <c r="F68" s="44" t="s">
        <v>210</v>
      </c>
      <c r="G68" s="44" t="s">
        <v>176</v>
      </c>
    </row>
    <row r="69" spans="2:7" hidden="1" x14ac:dyDescent="0.25">
      <c r="B69" s="44">
        <v>1</v>
      </c>
      <c r="C69" s="44">
        <v>2</v>
      </c>
      <c r="D69" s="44">
        <v>3</v>
      </c>
      <c r="E69" s="44">
        <v>4</v>
      </c>
      <c r="F69" s="44">
        <v>5</v>
      </c>
      <c r="G69" s="44">
        <v>6</v>
      </c>
    </row>
    <row r="70" spans="2:7" ht="30.75" hidden="1" customHeight="1" x14ac:dyDescent="0.25">
      <c r="B70" s="44">
        <v>1</v>
      </c>
      <c r="C70" s="46" t="s">
        <v>225</v>
      </c>
      <c r="D70" s="44"/>
      <c r="E70" s="44"/>
      <c r="F70" s="44"/>
      <c r="G70" s="37">
        <v>247567.35</v>
      </c>
    </row>
    <row r="71" spans="2:7" ht="30" hidden="1" x14ac:dyDescent="0.25">
      <c r="B71" s="44">
        <v>2</v>
      </c>
      <c r="C71" s="46" t="s">
        <v>233</v>
      </c>
      <c r="D71" s="44"/>
      <c r="E71" s="44"/>
      <c r="F71" s="44"/>
      <c r="G71" s="37">
        <v>22383.29</v>
      </c>
    </row>
    <row r="72" spans="2:7" ht="30" hidden="1" x14ac:dyDescent="0.25">
      <c r="B72" s="44">
        <v>3</v>
      </c>
      <c r="C72" s="46" t="s">
        <v>227</v>
      </c>
      <c r="D72" s="44"/>
      <c r="E72" s="44"/>
      <c r="F72" s="44"/>
      <c r="G72" s="37">
        <v>24776.06</v>
      </c>
    </row>
    <row r="73" spans="2:7" ht="30" hidden="1" x14ac:dyDescent="0.25">
      <c r="B73" s="44">
        <v>4</v>
      </c>
      <c r="C73" s="46" t="s">
        <v>228</v>
      </c>
      <c r="D73" s="44"/>
      <c r="E73" s="44"/>
      <c r="F73" s="44"/>
      <c r="G73" s="37">
        <v>88067.15</v>
      </c>
    </row>
    <row r="74" spans="2:7" ht="30" hidden="1" x14ac:dyDescent="0.25">
      <c r="B74" s="44">
        <v>5</v>
      </c>
      <c r="C74" s="46" t="s">
        <v>229</v>
      </c>
      <c r="D74" s="41">
        <v>113.939409</v>
      </c>
      <c r="E74" s="37">
        <v>2297.73</v>
      </c>
      <c r="F74" s="44"/>
      <c r="G74" s="37">
        <f>D74*E74</f>
        <v>261801.99824156999</v>
      </c>
    </row>
    <row r="75" spans="2:7" ht="30" hidden="1" x14ac:dyDescent="0.25">
      <c r="B75" s="44">
        <v>6</v>
      </c>
      <c r="C75" s="46" t="s">
        <v>230</v>
      </c>
      <c r="D75" s="41">
        <v>562.38170000000002</v>
      </c>
      <c r="E75" s="37">
        <v>28.28</v>
      </c>
      <c r="F75" s="44"/>
      <c r="G75" s="37">
        <f>D75*E75</f>
        <v>15904.154476000002</v>
      </c>
    </row>
    <row r="76" spans="2:7" ht="30" hidden="1" x14ac:dyDescent="0.25">
      <c r="B76" s="44">
        <v>8</v>
      </c>
      <c r="C76" s="46" t="s">
        <v>231</v>
      </c>
      <c r="D76" s="4"/>
      <c r="E76" s="4"/>
      <c r="F76" s="4"/>
      <c r="G76" s="38"/>
    </row>
    <row r="77" spans="2:7" ht="30" hidden="1" x14ac:dyDescent="0.25">
      <c r="B77" s="44">
        <v>9</v>
      </c>
      <c r="C77" s="46" t="s">
        <v>232</v>
      </c>
      <c r="D77" s="4"/>
      <c r="E77" s="4"/>
      <c r="F77" s="4"/>
      <c r="G77" s="38"/>
    </row>
    <row r="78" spans="2:7" hidden="1" x14ac:dyDescent="0.25">
      <c r="B78" s="4"/>
      <c r="C78" s="44" t="s">
        <v>10</v>
      </c>
      <c r="D78" s="44" t="s">
        <v>57</v>
      </c>
      <c r="E78" s="44" t="s">
        <v>57</v>
      </c>
      <c r="F78" s="44" t="s">
        <v>57</v>
      </c>
      <c r="G78" s="71">
        <f>SUM(G70:G77)</f>
        <v>660500.00271756994</v>
      </c>
    </row>
    <row r="79" spans="2:7" hidden="1" x14ac:dyDescent="0.25"/>
    <row r="80" spans="2:7" ht="15.75" hidden="1" x14ac:dyDescent="0.25">
      <c r="B80" s="225" t="s">
        <v>211</v>
      </c>
      <c r="C80" s="225"/>
      <c r="D80" s="225"/>
      <c r="E80" s="225"/>
      <c r="F80" s="225"/>
      <c r="G80" s="225"/>
    </row>
    <row r="81" spans="2:9" hidden="1" x14ac:dyDescent="0.25"/>
    <row r="82" spans="2:9" ht="45" hidden="1" x14ac:dyDescent="0.25">
      <c r="B82" s="44" t="s">
        <v>136</v>
      </c>
      <c r="C82" s="229" t="s">
        <v>1</v>
      </c>
      <c r="D82" s="231"/>
      <c r="E82" s="44" t="s">
        <v>212</v>
      </c>
      <c r="F82" s="44" t="s">
        <v>213</v>
      </c>
      <c r="G82" s="44" t="s">
        <v>214</v>
      </c>
    </row>
    <row r="83" spans="2:9" hidden="1" x14ac:dyDescent="0.25">
      <c r="B83" s="44">
        <v>1</v>
      </c>
      <c r="C83" s="229">
        <v>2</v>
      </c>
      <c r="D83" s="231"/>
      <c r="E83" s="44">
        <v>3</v>
      </c>
      <c r="F83" s="44">
        <v>4</v>
      </c>
      <c r="G83" s="44">
        <v>5</v>
      </c>
    </row>
    <row r="84" spans="2:9" hidden="1" x14ac:dyDescent="0.25">
      <c r="B84" s="4"/>
      <c r="C84" s="229"/>
      <c r="D84" s="231"/>
      <c r="E84" s="4"/>
      <c r="F84" s="4"/>
      <c r="G84" s="4"/>
    </row>
    <row r="85" spans="2:9" hidden="1" x14ac:dyDescent="0.25">
      <c r="B85" s="4"/>
      <c r="C85" s="229"/>
      <c r="D85" s="231"/>
      <c r="E85" s="4"/>
      <c r="F85" s="4"/>
      <c r="G85" s="4"/>
    </row>
    <row r="86" spans="2:9" hidden="1" x14ac:dyDescent="0.25">
      <c r="B86" s="4"/>
      <c r="C86" s="267" t="s">
        <v>10</v>
      </c>
      <c r="D86" s="269"/>
      <c r="E86" s="44" t="s">
        <v>57</v>
      </c>
      <c r="F86" s="44" t="s">
        <v>57</v>
      </c>
      <c r="G86" s="44"/>
    </row>
    <row r="87" spans="2:9" hidden="1" x14ac:dyDescent="0.25"/>
    <row r="88" spans="2:9" ht="15.75" x14ac:dyDescent="0.25">
      <c r="B88" s="259" t="s">
        <v>283</v>
      </c>
      <c r="C88" s="259"/>
      <c r="D88" s="259"/>
      <c r="E88" s="259"/>
      <c r="F88" s="259"/>
      <c r="G88" s="259"/>
    </row>
    <row r="90" spans="2:9" ht="45" x14ac:dyDescent="0.25">
      <c r="B90" s="44" t="s">
        <v>136</v>
      </c>
      <c r="C90" s="229" t="s">
        <v>172</v>
      </c>
      <c r="D90" s="231"/>
      <c r="E90" s="44" t="s">
        <v>215</v>
      </c>
      <c r="F90" s="44" t="s">
        <v>216</v>
      </c>
      <c r="G90" s="44" t="s">
        <v>217</v>
      </c>
    </row>
    <row r="91" spans="2:9" x14ac:dyDescent="0.25">
      <c r="B91" s="44">
        <v>1</v>
      </c>
      <c r="C91" s="229">
        <v>2</v>
      </c>
      <c r="D91" s="231"/>
      <c r="E91" s="44">
        <v>3</v>
      </c>
      <c r="F91" s="44">
        <v>4</v>
      </c>
      <c r="G91" s="44">
        <v>5</v>
      </c>
    </row>
    <row r="92" spans="2:9" ht="31.5" customHeight="1" x14ac:dyDescent="0.25">
      <c r="B92" s="44">
        <v>1</v>
      </c>
      <c r="C92" s="232" t="s">
        <v>331</v>
      </c>
      <c r="D92" s="234"/>
      <c r="E92" s="44">
        <v>1</v>
      </c>
      <c r="F92" s="44">
        <v>1</v>
      </c>
      <c r="G92" s="37">
        <v>10205</v>
      </c>
    </row>
    <row r="93" spans="2:9" ht="25.5" customHeight="1" x14ac:dyDescent="0.25">
      <c r="B93" s="44">
        <v>2</v>
      </c>
      <c r="C93" s="232" t="s">
        <v>351</v>
      </c>
      <c r="D93" s="234"/>
      <c r="E93" s="44">
        <v>5</v>
      </c>
      <c r="F93" s="44">
        <v>6</v>
      </c>
      <c r="G93" s="37">
        <v>4575</v>
      </c>
      <c r="I93" s="114"/>
    </row>
    <row r="94" spans="2:9" x14ac:dyDescent="0.25">
      <c r="B94" s="4"/>
      <c r="C94" s="267" t="s">
        <v>10</v>
      </c>
      <c r="D94" s="269"/>
      <c r="E94" s="44" t="s">
        <v>57</v>
      </c>
      <c r="F94" s="44" t="s">
        <v>57</v>
      </c>
      <c r="G94" s="35">
        <f>SUM(G92:G93)</f>
        <v>14780</v>
      </c>
    </row>
    <row r="95" spans="2:9" x14ac:dyDescent="0.25">
      <c r="G95" s="43"/>
    </row>
    <row r="96" spans="2:9" ht="15.75" x14ac:dyDescent="0.25">
      <c r="B96" s="259" t="s">
        <v>284</v>
      </c>
      <c r="C96" s="259"/>
      <c r="D96" s="259"/>
      <c r="E96" s="259"/>
      <c r="F96" s="259"/>
      <c r="G96" s="259"/>
    </row>
    <row r="98" spans="2:10" ht="30" x14ac:dyDescent="0.25">
      <c r="B98" s="44" t="s">
        <v>136</v>
      </c>
      <c r="C98" s="229" t="s">
        <v>172</v>
      </c>
      <c r="D98" s="230"/>
      <c r="E98" s="231"/>
      <c r="F98" s="44" t="s">
        <v>218</v>
      </c>
      <c r="G98" s="44" t="s">
        <v>219</v>
      </c>
    </row>
    <row r="99" spans="2:10" x14ac:dyDescent="0.25">
      <c r="B99" s="44">
        <v>1</v>
      </c>
      <c r="C99" s="229">
        <v>2</v>
      </c>
      <c r="D99" s="230"/>
      <c r="E99" s="231"/>
      <c r="F99" s="44">
        <v>3</v>
      </c>
      <c r="G99" s="44">
        <v>4</v>
      </c>
    </row>
    <row r="100" spans="2:10" ht="25.5" customHeight="1" x14ac:dyDescent="0.25">
      <c r="B100" s="44">
        <v>1</v>
      </c>
      <c r="C100" s="232"/>
      <c r="D100" s="233"/>
      <c r="E100" s="234"/>
      <c r="F100" s="44"/>
      <c r="G100" s="37"/>
    </row>
    <row r="101" spans="2:10" ht="25.5" customHeight="1" x14ac:dyDescent="0.25">
      <c r="B101" s="44">
        <v>2</v>
      </c>
      <c r="C101" s="232" t="s">
        <v>286</v>
      </c>
      <c r="D101" s="233"/>
      <c r="E101" s="234"/>
      <c r="F101" s="68">
        <v>3</v>
      </c>
      <c r="G101" s="37">
        <v>24346</v>
      </c>
    </row>
    <row r="102" spans="2:10" x14ac:dyDescent="0.25">
      <c r="B102" s="44">
        <v>3</v>
      </c>
      <c r="C102" s="232" t="s">
        <v>289</v>
      </c>
      <c r="D102" s="233"/>
      <c r="E102" s="234"/>
      <c r="F102" s="44">
        <v>2</v>
      </c>
      <c r="G102" s="37">
        <v>40694</v>
      </c>
    </row>
    <row r="103" spans="2:10" x14ac:dyDescent="0.25">
      <c r="B103" s="44">
        <v>4</v>
      </c>
      <c r="C103" s="232" t="s">
        <v>288</v>
      </c>
      <c r="D103" s="233"/>
      <c r="E103" s="234"/>
      <c r="F103" s="44">
        <v>3</v>
      </c>
      <c r="G103" s="37">
        <v>60000</v>
      </c>
    </row>
    <row r="104" spans="2:10" x14ac:dyDescent="0.25">
      <c r="B104" s="68">
        <v>5</v>
      </c>
      <c r="C104" s="232" t="s">
        <v>9</v>
      </c>
      <c r="D104" s="233"/>
      <c r="E104" s="234"/>
      <c r="F104" s="68"/>
      <c r="G104" s="37">
        <v>0</v>
      </c>
      <c r="J104" s="114"/>
    </row>
    <row r="105" spans="2:10" x14ac:dyDescent="0.25">
      <c r="B105" s="4"/>
      <c r="C105" s="267" t="s">
        <v>10</v>
      </c>
      <c r="D105" s="268"/>
      <c r="E105" s="269"/>
      <c r="F105" s="44" t="s">
        <v>57</v>
      </c>
      <c r="G105" s="39">
        <f>SUM(G100:G104)</f>
        <v>125040</v>
      </c>
      <c r="J105" s="114"/>
    </row>
    <row r="106" spans="2:10" ht="15.75" customHeight="1" x14ac:dyDescent="0.25">
      <c r="B106" s="259" t="s">
        <v>385</v>
      </c>
      <c r="C106" s="259"/>
      <c r="D106" s="259"/>
      <c r="E106" s="259"/>
      <c r="F106" s="259"/>
      <c r="G106" s="259"/>
    </row>
    <row r="108" spans="2:10" ht="45" x14ac:dyDescent="0.25">
      <c r="B108" s="93" t="s">
        <v>136</v>
      </c>
      <c r="C108" s="229" t="s">
        <v>172</v>
      </c>
      <c r="D108" s="231"/>
      <c r="E108" s="93" t="s">
        <v>212</v>
      </c>
      <c r="F108" s="93" t="s">
        <v>220</v>
      </c>
      <c r="G108" s="93" t="s">
        <v>205</v>
      </c>
      <c r="I108" s="114"/>
    </row>
    <row r="109" spans="2:10" x14ac:dyDescent="0.25">
      <c r="B109" s="93">
        <v>1</v>
      </c>
      <c r="C109" s="229">
        <v>2</v>
      </c>
      <c r="D109" s="231"/>
      <c r="E109" s="93">
        <v>3</v>
      </c>
      <c r="F109" s="93">
        <v>4</v>
      </c>
      <c r="G109" s="93">
        <v>5</v>
      </c>
    </row>
    <row r="110" spans="2:10" x14ac:dyDescent="0.25">
      <c r="B110" s="93">
        <v>1</v>
      </c>
      <c r="C110" s="232" t="s">
        <v>386</v>
      </c>
      <c r="D110" s="234"/>
      <c r="E110" s="55">
        <v>1</v>
      </c>
      <c r="F110" s="55"/>
      <c r="G110" s="37">
        <v>12200</v>
      </c>
    </row>
    <row r="111" spans="2:10" x14ac:dyDescent="0.25">
      <c r="B111" s="4"/>
      <c r="C111" s="267" t="s">
        <v>10</v>
      </c>
      <c r="D111" s="269"/>
      <c r="E111" s="93" t="s">
        <v>57</v>
      </c>
      <c r="F111" s="93" t="s">
        <v>57</v>
      </c>
      <c r="G111" s="35">
        <f>SUM(G110:G110)</f>
        <v>12200</v>
      </c>
    </row>
    <row r="112" spans="2:10" ht="33" customHeight="1" x14ac:dyDescent="0.25">
      <c r="B112" s="259" t="s">
        <v>353</v>
      </c>
      <c r="C112" s="259"/>
      <c r="D112" s="259"/>
      <c r="E112" s="259"/>
      <c r="F112" s="259"/>
      <c r="G112" s="259"/>
      <c r="I112" s="114"/>
    </row>
    <row r="114" spans="2:7" ht="47.25" customHeight="1" x14ac:dyDescent="0.25">
      <c r="B114" s="44" t="s">
        <v>136</v>
      </c>
      <c r="C114" s="229" t="s">
        <v>172</v>
      </c>
      <c r="D114" s="231"/>
      <c r="E114" s="44" t="s">
        <v>212</v>
      </c>
      <c r="F114" s="44" t="s">
        <v>220</v>
      </c>
      <c r="G114" s="44" t="s">
        <v>205</v>
      </c>
    </row>
    <row r="115" spans="2:7" x14ac:dyDescent="0.25">
      <c r="B115" s="44">
        <v>1</v>
      </c>
      <c r="C115" s="229">
        <v>2</v>
      </c>
      <c r="D115" s="231"/>
      <c r="E115" s="44">
        <v>3</v>
      </c>
      <c r="F115" s="44">
        <v>4</v>
      </c>
      <c r="G115" s="44">
        <v>5</v>
      </c>
    </row>
    <row r="116" spans="2:7" x14ac:dyDescent="0.25">
      <c r="B116" s="44">
        <v>1</v>
      </c>
      <c r="C116" s="232" t="s">
        <v>352</v>
      </c>
      <c r="D116" s="234"/>
      <c r="E116" s="55"/>
      <c r="F116" s="55"/>
      <c r="G116" s="37">
        <v>10000</v>
      </c>
    </row>
    <row r="117" spans="2:7" x14ac:dyDescent="0.25">
      <c r="B117" s="44">
        <v>2</v>
      </c>
      <c r="C117" s="232" t="s">
        <v>290</v>
      </c>
      <c r="D117" s="234"/>
      <c r="E117" s="55"/>
      <c r="F117" s="55"/>
      <c r="G117" s="37">
        <v>23952.080000000002</v>
      </c>
    </row>
    <row r="118" spans="2:7" x14ac:dyDescent="0.25">
      <c r="B118" s="44">
        <v>3</v>
      </c>
      <c r="C118" s="232" t="s">
        <v>291</v>
      </c>
      <c r="D118" s="234"/>
      <c r="E118" s="55"/>
      <c r="F118" s="55"/>
      <c r="G118" s="37">
        <v>8000</v>
      </c>
    </row>
    <row r="119" spans="2:7" x14ac:dyDescent="0.25">
      <c r="B119" s="68">
        <v>4</v>
      </c>
      <c r="C119" s="232" t="s">
        <v>359</v>
      </c>
      <c r="D119" s="234"/>
      <c r="E119" s="55"/>
      <c r="F119" s="55"/>
      <c r="G119" s="37">
        <f>136294.39-43091.72-4160-69.45+83212.6</f>
        <v>172185.82</v>
      </c>
    </row>
    <row r="120" spans="2:7" x14ac:dyDescent="0.25">
      <c r="B120" s="93">
        <v>6</v>
      </c>
      <c r="C120" s="94" t="s">
        <v>330</v>
      </c>
      <c r="D120" s="95"/>
      <c r="E120" s="55"/>
      <c r="F120" s="55"/>
      <c r="G120" s="37">
        <v>111039.88</v>
      </c>
    </row>
    <row r="121" spans="2:7" x14ac:dyDescent="0.25">
      <c r="B121" s="4"/>
      <c r="C121" s="267" t="s">
        <v>10</v>
      </c>
      <c r="D121" s="269"/>
      <c r="E121" s="44" t="s">
        <v>57</v>
      </c>
      <c r="F121" s="44" t="s">
        <v>57</v>
      </c>
      <c r="G121" s="35">
        <f>SUM(G116:G120)</f>
        <v>325177.78000000003</v>
      </c>
    </row>
    <row r="122" spans="2:7" ht="15.75" customHeight="1" x14ac:dyDescent="0.25">
      <c r="B122" s="259"/>
      <c r="C122" s="259"/>
      <c r="D122" s="259"/>
      <c r="E122" s="259"/>
      <c r="F122" s="259"/>
      <c r="G122" s="259"/>
    </row>
    <row r="123" spans="2:7" ht="15.75" x14ac:dyDescent="0.25">
      <c r="B123" s="225" t="s">
        <v>280</v>
      </c>
      <c r="C123" s="225"/>
      <c r="D123" s="225"/>
      <c r="E123" s="225"/>
      <c r="F123" s="225"/>
      <c r="G123" s="225"/>
    </row>
    <row r="125" spans="2:7" ht="15.75" x14ac:dyDescent="0.25">
      <c r="B125" s="215" t="s">
        <v>159</v>
      </c>
      <c r="C125" s="215"/>
      <c r="D125" s="260">
        <v>853</v>
      </c>
      <c r="E125" s="260"/>
      <c r="F125" s="260"/>
      <c r="G125" s="260"/>
    </row>
    <row r="126" spans="2:7" ht="15.75" x14ac:dyDescent="0.25">
      <c r="B126" s="225" t="s">
        <v>160</v>
      </c>
      <c r="C126" s="225"/>
      <c r="D126" s="258" t="s">
        <v>277</v>
      </c>
      <c r="E126" s="258"/>
      <c r="F126" s="258"/>
      <c r="G126" s="258"/>
    </row>
    <row r="128" spans="2:7" ht="15.75" x14ac:dyDescent="0.25">
      <c r="B128" s="225" t="s">
        <v>281</v>
      </c>
      <c r="C128" s="225"/>
      <c r="D128" s="225"/>
      <c r="E128" s="225"/>
      <c r="F128" s="225"/>
      <c r="G128" s="225"/>
    </row>
    <row r="130" spans="2:7" ht="45" x14ac:dyDescent="0.25">
      <c r="B130" s="111" t="s">
        <v>136</v>
      </c>
      <c r="C130" s="111" t="s">
        <v>172</v>
      </c>
      <c r="D130" s="111" t="s">
        <v>202</v>
      </c>
      <c r="E130" s="111" t="s">
        <v>203</v>
      </c>
      <c r="F130" s="111" t="s">
        <v>204</v>
      </c>
      <c r="G130" s="111" t="s">
        <v>176</v>
      </c>
    </row>
    <row r="131" spans="2:7" x14ac:dyDescent="0.25">
      <c r="B131" s="111">
        <v>1</v>
      </c>
      <c r="C131" s="111">
        <v>2</v>
      </c>
      <c r="D131" s="111">
        <v>3</v>
      </c>
      <c r="E131" s="111">
        <v>4</v>
      </c>
      <c r="F131" s="111">
        <v>5</v>
      </c>
      <c r="G131" s="111">
        <v>6</v>
      </c>
    </row>
    <row r="132" spans="2:7" ht="30" x14ac:dyDescent="0.25">
      <c r="B132" s="111">
        <v>1</v>
      </c>
      <c r="C132" s="112" t="s">
        <v>357</v>
      </c>
      <c r="D132" s="111">
        <v>4</v>
      </c>
      <c r="E132" s="111">
        <v>2</v>
      </c>
      <c r="F132" s="38">
        <v>500</v>
      </c>
      <c r="G132" s="40">
        <f>11091.71+69.45</f>
        <v>11161.16</v>
      </c>
    </row>
    <row r="133" spans="2:7" x14ac:dyDescent="0.25">
      <c r="B133" s="4"/>
      <c r="C133" s="111" t="s">
        <v>10</v>
      </c>
      <c r="D133" s="4" t="s">
        <v>57</v>
      </c>
      <c r="E133" s="111" t="s">
        <v>57</v>
      </c>
      <c r="F133" s="111" t="s">
        <v>57</v>
      </c>
      <c r="G133" s="113">
        <f>SUM(G132:G132)</f>
        <v>11161.16</v>
      </c>
    </row>
  </sheetData>
  <mergeCells count="91">
    <mergeCell ref="B122:G122"/>
    <mergeCell ref="B106:G106"/>
    <mergeCell ref="C108:D108"/>
    <mergeCell ref="C109:D109"/>
    <mergeCell ref="C110:D110"/>
    <mergeCell ref="C104:E104"/>
    <mergeCell ref="C119:D119"/>
    <mergeCell ref="C118:D118"/>
    <mergeCell ref="C121:D121"/>
    <mergeCell ref="C105:E105"/>
    <mergeCell ref="B112:G112"/>
    <mergeCell ref="C114:D114"/>
    <mergeCell ref="C115:D115"/>
    <mergeCell ref="C116:D116"/>
    <mergeCell ref="C117:D117"/>
    <mergeCell ref="C111:D111"/>
    <mergeCell ref="B59:G59"/>
    <mergeCell ref="C103:E103"/>
    <mergeCell ref="C94:D94"/>
    <mergeCell ref="B96:G96"/>
    <mergeCell ref="C98:E98"/>
    <mergeCell ref="C99:E99"/>
    <mergeCell ref="C100:E100"/>
    <mergeCell ref="C101:E101"/>
    <mergeCell ref="C102:E102"/>
    <mergeCell ref="C44:D44"/>
    <mergeCell ref="B50:C50"/>
    <mergeCell ref="D50:G50"/>
    <mergeCell ref="C93:D93"/>
    <mergeCell ref="B66:G66"/>
    <mergeCell ref="B80:G80"/>
    <mergeCell ref="C82:D82"/>
    <mergeCell ref="C83:D83"/>
    <mergeCell ref="C84:D84"/>
    <mergeCell ref="C85:D85"/>
    <mergeCell ref="C86:D86"/>
    <mergeCell ref="B88:G88"/>
    <mergeCell ref="C90:D90"/>
    <mergeCell ref="C91:D91"/>
    <mergeCell ref="C92:D92"/>
    <mergeCell ref="B52:G52"/>
    <mergeCell ref="C39:D39"/>
    <mergeCell ref="C40:D40"/>
    <mergeCell ref="C41:D41"/>
    <mergeCell ref="C42:D42"/>
    <mergeCell ref="C43:D43"/>
    <mergeCell ref="B35:C35"/>
    <mergeCell ref="D35:G35"/>
    <mergeCell ref="B36:C36"/>
    <mergeCell ref="D36:G36"/>
    <mergeCell ref="C38:D38"/>
    <mergeCell ref="B47:G47"/>
    <mergeCell ref="B49:C49"/>
    <mergeCell ref="D49:G49"/>
    <mergeCell ref="B33:G33"/>
    <mergeCell ref="C20:D20"/>
    <mergeCell ref="B22:G22"/>
    <mergeCell ref="B24:C24"/>
    <mergeCell ref="D24:G24"/>
    <mergeCell ref="B25:D25"/>
    <mergeCell ref="E25:G25"/>
    <mergeCell ref="C27:D27"/>
    <mergeCell ref="C28:D28"/>
    <mergeCell ref="C29:D29"/>
    <mergeCell ref="C30:D30"/>
    <mergeCell ref="C31:D31"/>
    <mergeCell ref="C45:D45"/>
    <mergeCell ref="C17:D17"/>
    <mergeCell ref="C18:D18"/>
    <mergeCell ref="C19:D19"/>
    <mergeCell ref="C7:D7"/>
    <mergeCell ref="C8:D8"/>
    <mergeCell ref="C9:D9"/>
    <mergeCell ref="C10:D10"/>
    <mergeCell ref="B12:G12"/>
    <mergeCell ref="C6:D6"/>
    <mergeCell ref="B15:C15"/>
    <mergeCell ref="D15:G15"/>
    <mergeCell ref="B2:G2"/>
    <mergeCell ref="B3:C3"/>
    <mergeCell ref="D3:G3"/>
    <mergeCell ref="B4:D4"/>
    <mergeCell ref="E4:G4"/>
    <mergeCell ref="B14:C14"/>
    <mergeCell ref="D14:G14"/>
    <mergeCell ref="B128:G128"/>
    <mergeCell ref="B123:G123"/>
    <mergeCell ref="B125:C125"/>
    <mergeCell ref="D125:G125"/>
    <mergeCell ref="B126:C126"/>
    <mergeCell ref="D126:G126"/>
  </mergeCells>
  <pageMargins left="0.39370078740157483" right="0.31496062992125984" top="0.15748031496062992" bottom="0.15748031496062992" header="0.31496062992125984" footer="0.31496062992125984"/>
  <pageSetup paperSize="9" fitToHeight="3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3"/>
  <sheetViews>
    <sheetView topLeftCell="A63" workbookViewId="0">
      <selection activeCell="J68" sqref="J68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1.28515625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 x14ac:dyDescent="0.25">
      <c r="A2" s="18"/>
      <c r="B2" s="225" t="s">
        <v>195</v>
      </c>
      <c r="C2" s="225"/>
      <c r="D2" s="225"/>
      <c r="E2" s="225"/>
      <c r="F2" s="225"/>
      <c r="G2" s="225"/>
      <c r="H2" s="23"/>
      <c r="I2" s="20"/>
      <c r="J2" s="21"/>
    </row>
    <row r="3" spans="1:12" ht="24.75" hidden="1" customHeight="1" x14ac:dyDescent="0.25">
      <c r="B3" s="278" t="s">
        <v>159</v>
      </c>
      <c r="C3" s="278"/>
      <c r="D3" s="194"/>
      <c r="E3" s="194"/>
      <c r="F3" s="194"/>
      <c r="G3" s="194"/>
      <c r="H3" s="23"/>
      <c r="I3" s="23"/>
      <c r="J3" s="23"/>
      <c r="K3" s="23"/>
      <c r="L3" s="23"/>
    </row>
    <row r="4" spans="1:12" ht="15.75" hidden="1" customHeight="1" x14ac:dyDescent="0.25">
      <c r="B4" s="225" t="s">
        <v>160</v>
      </c>
      <c r="C4" s="225"/>
      <c r="D4" s="225"/>
      <c r="E4" s="279"/>
      <c r="F4" s="279"/>
      <c r="G4" s="279"/>
      <c r="H4" s="23"/>
      <c r="I4" s="23"/>
      <c r="J4" s="23"/>
      <c r="K4" s="23"/>
      <c r="L4" s="23"/>
    </row>
    <row r="5" spans="1:12" hidden="1" x14ac:dyDescent="0.25"/>
    <row r="6" spans="1:12" ht="60" hidden="1" x14ac:dyDescent="0.25">
      <c r="B6" s="117" t="s">
        <v>136</v>
      </c>
      <c r="C6" s="229" t="s">
        <v>1</v>
      </c>
      <c r="D6" s="231"/>
      <c r="E6" s="117" t="s">
        <v>196</v>
      </c>
      <c r="F6" s="117" t="s">
        <v>197</v>
      </c>
      <c r="G6" s="117" t="s">
        <v>198</v>
      </c>
    </row>
    <row r="7" spans="1:12" hidden="1" x14ac:dyDescent="0.25">
      <c r="B7" s="117">
        <v>1</v>
      </c>
      <c r="C7" s="229">
        <v>2</v>
      </c>
      <c r="D7" s="231"/>
      <c r="E7" s="117">
        <v>3</v>
      </c>
      <c r="F7" s="117">
        <v>4</v>
      </c>
      <c r="G7" s="117">
        <v>5</v>
      </c>
    </row>
    <row r="8" spans="1:12" hidden="1" x14ac:dyDescent="0.25">
      <c r="B8" s="4"/>
      <c r="C8" s="229"/>
      <c r="D8" s="231"/>
      <c r="E8" s="4"/>
      <c r="F8" s="4"/>
      <c r="G8" s="4"/>
    </row>
    <row r="9" spans="1:12" hidden="1" x14ac:dyDescent="0.25">
      <c r="B9" s="4"/>
      <c r="C9" s="229"/>
      <c r="D9" s="231"/>
      <c r="E9" s="4"/>
      <c r="F9" s="4"/>
      <c r="G9" s="4"/>
    </row>
    <row r="10" spans="1:12" hidden="1" x14ac:dyDescent="0.25">
      <c r="B10" s="4"/>
      <c r="C10" s="267" t="s">
        <v>10</v>
      </c>
      <c r="D10" s="269"/>
      <c r="E10" s="117" t="s">
        <v>57</v>
      </c>
      <c r="F10" s="117" t="s">
        <v>57</v>
      </c>
      <c r="G10" s="117"/>
    </row>
    <row r="11" spans="1:12" hidden="1" x14ac:dyDescent="0.25"/>
    <row r="12" spans="1:12" ht="15.75" hidden="1" x14ac:dyDescent="0.25">
      <c r="B12" s="225" t="s">
        <v>222</v>
      </c>
      <c r="C12" s="225"/>
      <c r="D12" s="225"/>
      <c r="E12" s="225"/>
      <c r="F12" s="225"/>
      <c r="G12" s="225"/>
    </row>
    <row r="13" spans="1:12" hidden="1" x14ac:dyDescent="0.25"/>
    <row r="14" spans="1:12" ht="15.75" hidden="1" customHeight="1" x14ac:dyDescent="0.25">
      <c r="B14" s="215" t="s">
        <v>159</v>
      </c>
      <c r="C14" s="215"/>
      <c r="D14" s="194"/>
      <c r="E14" s="194"/>
      <c r="F14" s="194"/>
      <c r="G14" s="194"/>
      <c r="H14" s="23"/>
      <c r="I14" s="23"/>
    </row>
    <row r="15" spans="1:12" ht="15.75" hidden="1" customHeight="1" x14ac:dyDescent="0.25">
      <c r="B15" s="225" t="s">
        <v>160</v>
      </c>
      <c r="C15" s="225"/>
      <c r="D15" s="225"/>
      <c r="E15" s="279"/>
      <c r="F15" s="279"/>
      <c r="G15" s="279"/>
      <c r="H15" s="23"/>
      <c r="I15" s="23"/>
    </row>
    <row r="16" spans="1:12" hidden="1" x14ac:dyDescent="0.25"/>
    <row r="17" spans="2:7" ht="82.5" hidden="1" customHeight="1" x14ac:dyDescent="0.25">
      <c r="B17" s="117" t="s">
        <v>136</v>
      </c>
      <c r="C17" s="229" t="s">
        <v>172</v>
      </c>
      <c r="D17" s="231"/>
      <c r="E17" s="117" t="s">
        <v>199</v>
      </c>
      <c r="F17" s="117" t="s">
        <v>200</v>
      </c>
      <c r="G17" s="117" t="s">
        <v>201</v>
      </c>
    </row>
    <row r="18" spans="2:7" hidden="1" x14ac:dyDescent="0.25">
      <c r="B18" s="117">
        <v>1</v>
      </c>
      <c r="C18" s="229">
        <v>2</v>
      </c>
      <c r="D18" s="231"/>
      <c r="E18" s="117">
        <v>3</v>
      </c>
      <c r="F18" s="117">
        <v>4</v>
      </c>
      <c r="G18" s="117">
        <v>5</v>
      </c>
    </row>
    <row r="19" spans="2:7" hidden="1" x14ac:dyDescent="0.25">
      <c r="B19" s="4"/>
      <c r="C19" s="229"/>
      <c r="D19" s="231"/>
      <c r="E19" s="4"/>
      <c r="F19" s="4"/>
      <c r="G19" s="4"/>
    </row>
    <row r="20" spans="2:7" hidden="1" x14ac:dyDescent="0.25">
      <c r="B20" s="4"/>
      <c r="C20" s="229"/>
      <c r="D20" s="231"/>
      <c r="E20" s="4"/>
      <c r="F20" s="4"/>
      <c r="G20" s="4"/>
    </row>
    <row r="21" spans="2:7" hidden="1" x14ac:dyDescent="0.25">
      <c r="B21" s="4"/>
      <c r="C21" s="267" t="s">
        <v>10</v>
      </c>
      <c r="D21" s="269"/>
      <c r="E21" s="117"/>
      <c r="F21" s="117" t="s">
        <v>57</v>
      </c>
      <c r="G21" s="117"/>
    </row>
    <row r="22" spans="2:7" hidden="1" x14ac:dyDescent="0.25"/>
    <row r="23" spans="2:7" ht="15.75" hidden="1" x14ac:dyDescent="0.25">
      <c r="B23" s="225" t="s">
        <v>221</v>
      </c>
      <c r="C23" s="225"/>
      <c r="D23" s="225"/>
      <c r="E23" s="225"/>
      <c r="F23" s="225"/>
      <c r="G23" s="225"/>
    </row>
    <row r="24" spans="2:7" hidden="1" x14ac:dyDescent="0.25"/>
    <row r="25" spans="2:7" ht="15.75" hidden="1" x14ac:dyDescent="0.25">
      <c r="B25" s="215" t="s">
        <v>159</v>
      </c>
      <c r="C25" s="215"/>
      <c r="D25" s="194"/>
      <c r="E25" s="194"/>
      <c r="F25" s="194"/>
      <c r="G25" s="194"/>
    </row>
    <row r="26" spans="2:7" ht="15.75" hidden="1" x14ac:dyDescent="0.25">
      <c r="B26" s="225" t="s">
        <v>160</v>
      </c>
      <c r="C26" s="225"/>
      <c r="D26" s="225"/>
      <c r="E26" s="279"/>
      <c r="F26" s="279"/>
      <c r="G26" s="279"/>
    </row>
    <row r="27" spans="2:7" hidden="1" x14ac:dyDescent="0.25"/>
    <row r="28" spans="2:7" ht="60" hidden="1" x14ac:dyDescent="0.25">
      <c r="B28" s="117" t="s">
        <v>136</v>
      </c>
      <c r="C28" s="229" t="s">
        <v>1</v>
      </c>
      <c r="D28" s="231"/>
      <c r="E28" s="117" t="s">
        <v>196</v>
      </c>
      <c r="F28" s="117" t="s">
        <v>197</v>
      </c>
      <c r="G28" s="117" t="s">
        <v>198</v>
      </c>
    </row>
    <row r="29" spans="2:7" hidden="1" x14ac:dyDescent="0.25">
      <c r="B29" s="117">
        <v>1</v>
      </c>
      <c r="C29" s="229">
        <v>2</v>
      </c>
      <c r="D29" s="231"/>
      <c r="E29" s="117">
        <v>3</v>
      </c>
      <c r="F29" s="117">
        <v>4</v>
      </c>
      <c r="G29" s="117">
        <v>5</v>
      </c>
    </row>
    <row r="30" spans="2:7" hidden="1" x14ac:dyDescent="0.25">
      <c r="B30" s="4"/>
      <c r="C30" s="229"/>
      <c r="D30" s="231"/>
      <c r="E30" s="4"/>
      <c r="F30" s="4"/>
      <c r="G30" s="4"/>
    </row>
    <row r="31" spans="2:7" hidden="1" x14ac:dyDescent="0.25">
      <c r="B31" s="4"/>
      <c r="C31" s="229"/>
      <c r="D31" s="231"/>
      <c r="E31" s="4"/>
      <c r="F31" s="4"/>
      <c r="G31" s="4"/>
    </row>
    <row r="32" spans="2:7" hidden="1" x14ac:dyDescent="0.25">
      <c r="B32" s="4"/>
      <c r="C32" s="267" t="s">
        <v>10</v>
      </c>
      <c r="D32" s="269"/>
      <c r="E32" s="117" t="s">
        <v>57</v>
      </c>
      <c r="F32" s="117" t="s">
        <v>57</v>
      </c>
      <c r="G32" s="117"/>
    </row>
    <row r="33" spans="2:10" hidden="1" x14ac:dyDescent="0.25"/>
    <row r="34" spans="2:10" ht="36" customHeight="1" x14ac:dyDescent="0.25">
      <c r="B34" s="259" t="s">
        <v>279</v>
      </c>
      <c r="C34" s="259"/>
      <c r="D34" s="259"/>
      <c r="E34" s="259"/>
      <c r="F34" s="259"/>
      <c r="G34" s="259"/>
    </row>
    <row r="36" spans="2:10" ht="15.75" x14ac:dyDescent="0.25">
      <c r="B36" s="215" t="s">
        <v>159</v>
      </c>
      <c r="C36" s="215"/>
      <c r="D36" s="280">
        <v>244</v>
      </c>
      <c r="E36" s="280"/>
      <c r="F36" s="280"/>
      <c r="G36" s="280"/>
    </row>
    <row r="37" spans="2:10" ht="31.5" customHeight="1" x14ac:dyDescent="0.25">
      <c r="B37" s="215" t="s">
        <v>160</v>
      </c>
      <c r="C37" s="215"/>
      <c r="D37" s="258" t="s">
        <v>6</v>
      </c>
      <c r="E37" s="258"/>
      <c r="F37" s="258"/>
      <c r="G37" s="258"/>
      <c r="H37" s="23"/>
      <c r="I37" s="23"/>
    </row>
    <row r="39" spans="2:10" ht="60" x14ac:dyDescent="0.25">
      <c r="B39" s="117" t="s">
        <v>136</v>
      </c>
      <c r="C39" s="229" t="s">
        <v>1</v>
      </c>
      <c r="D39" s="231"/>
      <c r="E39" s="117" t="s">
        <v>196</v>
      </c>
      <c r="F39" s="117" t="s">
        <v>197</v>
      </c>
      <c r="G39" s="117" t="s">
        <v>198</v>
      </c>
    </row>
    <row r="40" spans="2:10" x14ac:dyDescent="0.25">
      <c r="B40" s="117">
        <v>1</v>
      </c>
      <c r="C40" s="229">
        <v>2</v>
      </c>
      <c r="D40" s="231"/>
      <c r="E40" s="117">
        <v>3</v>
      </c>
      <c r="F40" s="117">
        <v>4</v>
      </c>
      <c r="G40" s="117">
        <v>5</v>
      </c>
    </row>
    <row r="41" spans="2:10" ht="30.75" customHeight="1" x14ac:dyDescent="0.25">
      <c r="B41" s="117">
        <v>1</v>
      </c>
      <c r="C41" s="232"/>
      <c r="D41" s="234"/>
      <c r="E41" s="37"/>
      <c r="F41" s="117"/>
      <c r="G41" s="37"/>
    </row>
    <row r="42" spans="2:10" x14ac:dyDescent="0.25">
      <c r="B42" s="4"/>
      <c r="C42" s="267" t="s">
        <v>10</v>
      </c>
      <c r="D42" s="269"/>
      <c r="E42" s="117" t="s">
        <v>57</v>
      </c>
      <c r="F42" s="117" t="s">
        <v>57</v>
      </c>
      <c r="G42" s="39">
        <f>SUM(G41:G41)</f>
        <v>0</v>
      </c>
    </row>
    <row r="44" spans="2:10" ht="15.75" customHeight="1" x14ac:dyDescent="0.25">
      <c r="B44" s="259" t="s">
        <v>280</v>
      </c>
      <c r="C44" s="259"/>
      <c r="D44" s="259"/>
      <c r="E44" s="259"/>
      <c r="F44" s="259"/>
      <c r="G44" s="259"/>
    </row>
    <row r="46" spans="2:10" ht="15.75" x14ac:dyDescent="0.25">
      <c r="B46" s="215" t="s">
        <v>159</v>
      </c>
      <c r="C46" s="215"/>
      <c r="D46" s="280">
        <v>244</v>
      </c>
      <c r="E46" s="280"/>
      <c r="F46" s="280"/>
      <c r="G46" s="280"/>
    </row>
    <row r="47" spans="2:10" ht="32.25" customHeight="1" x14ac:dyDescent="0.25">
      <c r="B47" s="225" t="s">
        <v>160</v>
      </c>
      <c r="C47" s="225"/>
      <c r="D47" s="258" t="s">
        <v>6</v>
      </c>
      <c r="E47" s="258"/>
      <c r="F47" s="258"/>
      <c r="G47" s="258"/>
      <c r="J47" s="114"/>
    </row>
    <row r="49" spans="2:7" ht="15.75" x14ac:dyDescent="0.25">
      <c r="B49" s="259" t="s">
        <v>281</v>
      </c>
      <c r="C49" s="259"/>
      <c r="D49" s="259"/>
      <c r="E49" s="259"/>
      <c r="F49" s="259"/>
      <c r="G49" s="259"/>
    </row>
    <row r="51" spans="2:7" ht="45" x14ac:dyDescent="0.25">
      <c r="B51" s="117" t="s">
        <v>136</v>
      </c>
      <c r="C51" s="117" t="s">
        <v>172</v>
      </c>
      <c r="D51" s="117" t="s">
        <v>202</v>
      </c>
      <c r="E51" s="117" t="s">
        <v>203</v>
      </c>
      <c r="F51" s="117" t="s">
        <v>204</v>
      </c>
      <c r="G51" s="117" t="s">
        <v>176</v>
      </c>
    </row>
    <row r="52" spans="2:7" x14ac:dyDescent="0.25">
      <c r="B52" s="117">
        <v>1</v>
      </c>
      <c r="C52" s="117">
        <v>2</v>
      </c>
      <c r="D52" s="117">
        <v>3</v>
      </c>
      <c r="E52" s="117">
        <v>4</v>
      </c>
      <c r="F52" s="117">
        <v>5</v>
      </c>
      <c r="G52" s="117">
        <v>6</v>
      </c>
    </row>
    <row r="53" spans="2:7" x14ac:dyDescent="0.25">
      <c r="B53" s="117"/>
      <c r="C53" s="118"/>
      <c r="D53" s="117"/>
      <c r="E53" s="117"/>
      <c r="F53" s="37"/>
      <c r="G53" s="40"/>
    </row>
    <row r="54" spans="2:7" x14ac:dyDescent="0.25">
      <c r="B54" s="4"/>
      <c r="C54" s="117" t="s">
        <v>10</v>
      </c>
      <c r="D54" s="4" t="s">
        <v>57</v>
      </c>
      <c r="E54" s="117" t="s">
        <v>57</v>
      </c>
      <c r="F54" s="117" t="s">
        <v>57</v>
      </c>
      <c r="G54" s="42">
        <f>SUM(G53:G53)</f>
        <v>0</v>
      </c>
    </row>
    <row r="56" spans="2:7" ht="15.75" hidden="1" x14ac:dyDescent="0.25">
      <c r="B56" s="225" t="s">
        <v>206</v>
      </c>
      <c r="C56" s="225"/>
      <c r="D56" s="225"/>
      <c r="E56" s="225"/>
      <c r="F56" s="225"/>
      <c r="G56" s="225"/>
    </row>
    <row r="57" spans="2:7" hidden="1" x14ac:dyDescent="0.25"/>
    <row r="58" spans="2:7" ht="45" hidden="1" x14ac:dyDescent="0.25">
      <c r="B58" s="117" t="s">
        <v>136</v>
      </c>
      <c r="C58" s="229" t="s">
        <v>172</v>
      </c>
      <c r="D58" s="231"/>
      <c r="E58" s="117" t="s">
        <v>207</v>
      </c>
      <c r="F58" s="117" t="s">
        <v>208</v>
      </c>
      <c r="G58" s="117" t="s">
        <v>205</v>
      </c>
    </row>
    <row r="59" spans="2:7" hidden="1" x14ac:dyDescent="0.25">
      <c r="B59" s="117">
        <v>1</v>
      </c>
      <c r="C59" s="229">
        <v>2</v>
      </c>
      <c r="D59" s="231"/>
      <c r="E59" s="117">
        <v>3</v>
      </c>
      <c r="F59" s="117">
        <v>4</v>
      </c>
      <c r="G59" s="117">
        <v>5</v>
      </c>
    </row>
    <row r="60" spans="2:7" hidden="1" x14ac:dyDescent="0.25">
      <c r="B60" s="4"/>
      <c r="C60" s="229"/>
      <c r="D60" s="231"/>
      <c r="E60" s="4"/>
      <c r="F60" s="4"/>
      <c r="G60" s="4"/>
    </row>
    <row r="61" spans="2:7" hidden="1" x14ac:dyDescent="0.25">
      <c r="B61" s="4"/>
      <c r="C61" s="229"/>
      <c r="D61" s="231"/>
      <c r="E61" s="4"/>
      <c r="F61" s="4"/>
      <c r="G61" s="4"/>
    </row>
    <row r="62" spans="2:7" hidden="1" x14ac:dyDescent="0.25">
      <c r="B62" s="4"/>
      <c r="C62" s="267" t="s">
        <v>10</v>
      </c>
      <c r="D62" s="269"/>
      <c r="E62" s="117"/>
      <c r="F62" s="117"/>
      <c r="G62" s="117"/>
    </row>
    <row r="64" spans="2:7" ht="15.75" x14ac:dyDescent="0.25">
      <c r="B64" s="259" t="s">
        <v>282</v>
      </c>
      <c r="C64" s="259"/>
      <c r="D64" s="259"/>
      <c r="E64" s="259"/>
      <c r="F64" s="259"/>
      <c r="G64" s="259"/>
    </row>
    <row r="66" spans="2:10" ht="45" x14ac:dyDescent="0.25">
      <c r="B66" s="117" t="s">
        <v>136</v>
      </c>
      <c r="C66" s="117" t="s">
        <v>1</v>
      </c>
      <c r="D66" s="117" t="s">
        <v>226</v>
      </c>
      <c r="E66" s="117" t="s">
        <v>209</v>
      </c>
      <c r="F66" s="117" t="s">
        <v>210</v>
      </c>
      <c r="G66" s="117" t="s">
        <v>176</v>
      </c>
      <c r="I66" s="114"/>
    </row>
    <row r="67" spans="2:10" x14ac:dyDescent="0.25">
      <c r="B67" s="117">
        <v>1</v>
      </c>
      <c r="C67" s="117">
        <v>2</v>
      </c>
      <c r="D67" s="117">
        <v>3</v>
      </c>
      <c r="E67" s="117">
        <v>4</v>
      </c>
      <c r="F67" s="117">
        <v>5</v>
      </c>
      <c r="G67" s="117">
        <v>6</v>
      </c>
    </row>
    <row r="68" spans="2:10" ht="30" x14ac:dyDescent="0.25">
      <c r="B68" s="130">
        <v>1</v>
      </c>
      <c r="C68" s="130" t="s">
        <v>384</v>
      </c>
      <c r="D68" s="41">
        <v>1100</v>
      </c>
      <c r="E68" s="130">
        <v>11</v>
      </c>
      <c r="F68" s="130"/>
      <c r="G68" s="138">
        <f>D68*E68</f>
        <v>12100</v>
      </c>
    </row>
    <row r="69" spans="2:10" ht="30" x14ac:dyDescent="0.25">
      <c r="B69" s="117">
        <v>2</v>
      </c>
      <c r="C69" s="118" t="s">
        <v>228</v>
      </c>
      <c r="D69" s="117">
        <v>4787</v>
      </c>
      <c r="E69" s="117">
        <v>6.66</v>
      </c>
      <c r="F69" s="117"/>
      <c r="G69" s="37">
        <v>36226.19</v>
      </c>
    </row>
    <row r="70" spans="2:10" ht="30" x14ac:dyDescent="0.25">
      <c r="B70" s="117">
        <v>3</v>
      </c>
      <c r="C70" s="118" t="s">
        <v>229</v>
      </c>
      <c r="D70" s="117">
        <v>17.638000000000002</v>
      </c>
      <c r="E70" s="117">
        <v>3425.12</v>
      </c>
      <c r="F70" s="117"/>
      <c r="G70" s="37">
        <v>47811.87</v>
      </c>
    </row>
    <row r="71" spans="2:10" ht="30" x14ac:dyDescent="0.25">
      <c r="B71" s="117">
        <v>4</v>
      </c>
      <c r="C71" s="118" t="s">
        <v>230</v>
      </c>
      <c r="D71" s="41">
        <v>68</v>
      </c>
      <c r="E71" s="37">
        <v>60.31</v>
      </c>
      <c r="F71" s="117"/>
      <c r="G71" s="37">
        <v>2153.75</v>
      </c>
      <c r="J71" s="114"/>
    </row>
    <row r="72" spans="2:10" ht="30" hidden="1" x14ac:dyDescent="0.25">
      <c r="B72" s="117">
        <v>8</v>
      </c>
      <c r="C72" s="118" t="s">
        <v>231</v>
      </c>
      <c r="D72" s="4"/>
      <c r="E72" s="4"/>
      <c r="F72" s="4"/>
      <c r="G72" s="38"/>
    </row>
    <row r="73" spans="2:10" ht="30" hidden="1" x14ac:dyDescent="0.25">
      <c r="B73" s="117">
        <v>9</v>
      </c>
      <c r="C73" s="118" t="s">
        <v>232</v>
      </c>
      <c r="D73" s="4"/>
      <c r="E73" s="4"/>
      <c r="F73" s="4"/>
      <c r="G73" s="38"/>
    </row>
    <row r="74" spans="2:10" x14ac:dyDescent="0.25">
      <c r="B74" s="4"/>
      <c r="C74" s="117" t="s">
        <v>10</v>
      </c>
      <c r="D74" s="117" t="s">
        <v>57</v>
      </c>
      <c r="E74" s="117" t="s">
        <v>57</v>
      </c>
      <c r="F74" s="117" t="s">
        <v>57</v>
      </c>
      <c r="G74" s="71">
        <f>SUM(G68:G73)</f>
        <v>98291.81</v>
      </c>
    </row>
    <row r="76" spans="2:10" ht="15.75" hidden="1" x14ac:dyDescent="0.25">
      <c r="B76" s="225" t="s">
        <v>211</v>
      </c>
      <c r="C76" s="225"/>
      <c r="D76" s="225"/>
      <c r="E76" s="225"/>
      <c r="F76" s="225"/>
      <c r="G76" s="225"/>
    </row>
    <row r="77" spans="2:10" hidden="1" x14ac:dyDescent="0.25"/>
    <row r="78" spans="2:10" ht="45" hidden="1" x14ac:dyDescent="0.25">
      <c r="B78" s="117" t="s">
        <v>136</v>
      </c>
      <c r="C78" s="229" t="s">
        <v>1</v>
      </c>
      <c r="D78" s="231"/>
      <c r="E78" s="117" t="s">
        <v>212</v>
      </c>
      <c r="F78" s="117" t="s">
        <v>213</v>
      </c>
      <c r="G78" s="117" t="s">
        <v>214</v>
      </c>
    </row>
    <row r="79" spans="2:10" hidden="1" x14ac:dyDescent="0.25">
      <c r="B79" s="117">
        <v>1</v>
      </c>
      <c r="C79" s="229">
        <v>2</v>
      </c>
      <c r="D79" s="231"/>
      <c r="E79" s="117">
        <v>3</v>
      </c>
      <c r="F79" s="117">
        <v>4</v>
      </c>
      <c r="G79" s="117">
        <v>5</v>
      </c>
    </row>
    <row r="80" spans="2:10" hidden="1" x14ac:dyDescent="0.25">
      <c r="B80" s="4"/>
      <c r="C80" s="229"/>
      <c r="D80" s="231"/>
      <c r="E80" s="4"/>
      <c r="F80" s="4"/>
      <c r="G80" s="4"/>
    </row>
    <row r="81" spans="2:10" hidden="1" x14ac:dyDescent="0.25">
      <c r="B81" s="4"/>
      <c r="C81" s="229"/>
      <c r="D81" s="231"/>
      <c r="E81" s="4"/>
      <c r="F81" s="4"/>
      <c r="G81" s="4"/>
    </row>
    <row r="82" spans="2:10" hidden="1" x14ac:dyDescent="0.25">
      <c r="B82" s="298"/>
      <c r="C82" s="299" t="s">
        <v>10</v>
      </c>
      <c r="D82" s="300"/>
      <c r="E82" s="155" t="s">
        <v>57</v>
      </c>
      <c r="F82" s="155" t="s">
        <v>57</v>
      </c>
      <c r="G82" s="155"/>
    </row>
    <row r="83" spans="2:10" x14ac:dyDescent="0.25">
      <c r="B83" s="301"/>
      <c r="C83" s="301"/>
      <c r="D83" s="301"/>
      <c r="E83" s="301"/>
      <c r="F83" s="301"/>
      <c r="G83" s="301"/>
      <c r="H83" s="301"/>
      <c r="I83" s="301"/>
    </row>
    <row r="84" spans="2:10" ht="15.75" x14ac:dyDescent="0.25">
      <c r="B84" s="302"/>
      <c r="C84" s="302"/>
      <c r="D84" s="302"/>
      <c r="E84" s="302"/>
      <c r="F84" s="302"/>
      <c r="G84" s="302"/>
      <c r="H84" s="301"/>
      <c r="I84" s="301"/>
    </row>
    <row r="85" spans="2:10" x14ac:dyDescent="0.25">
      <c r="B85" s="301"/>
      <c r="C85" s="301"/>
      <c r="D85" s="301"/>
      <c r="E85" s="301"/>
      <c r="F85" s="301"/>
      <c r="G85" s="301"/>
      <c r="H85" s="301"/>
      <c r="I85" s="301"/>
    </row>
    <row r="86" spans="2:10" x14ac:dyDescent="0.25">
      <c r="B86" s="20"/>
      <c r="C86" s="282"/>
      <c r="D86" s="282"/>
      <c r="E86" s="20"/>
      <c r="F86" s="20"/>
      <c r="G86" s="20"/>
      <c r="H86" s="301"/>
      <c r="I86" s="301"/>
    </row>
    <row r="87" spans="2:10" x14ac:dyDescent="0.25">
      <c r="B87" s="20"/>
      <c r="C87" s="282"/>
      <c r="D87" s="282"/>
      <c r="E87" s="20"/>
      <c r="F87" s="20"/>
      <c r="G87" s="20"/>
      <c r="H87" s="301"/>
      <c r="I87" s="301"/>
    </row>
    <row r="88" spans="2:10" ht="31.5" customHeight="1" x14ac:dyDescent="0.25">
      <c r="B88" s="20"/>
      <c r="C88" s="303"/>
      <c r="D88" s="303"/>
      <c r="E88" s="20"/>
      <c r="F88" s="20"/>
      <c r="G88" s="304"/>
      <c r="H88" s="301"/>
      <c r="I88" s="301"/>
    </row>
    <row r="89" spans="2:10" x14ac:dyDescent="0.25">
      <c r="B89" s="21"/>
      <c r="C89" s="281"/>
      <c r="D89" s="281"/>
      <c r="E89" s="20"/>
      <c r="F89" s="20"/>
      <c r="G89" s="305"/>
      <c r="H89" s="301"/>
      <c r="I89" s="301"/>
    </row>
    <row r="90" spans="2:10" x14ac:dyDescent="0.25">
      <c r="B90" s="301"/>
      <c r="C90" s="301"/>
      <c r="D90" s="301"/>
      <c r="E90" s="301"/>
      <c r="F90" s="301"/>
      <c r="G90" s="306"/>
      <c r="H90" s="301"/>
      <c r="I90" s="301"/>
    </row>
    <row r="91" spans="2:10" ht="15.75" x14ac:dyDescent="0.25">
      <c r="B91" s="302"/>
      <c r="C91" s="302"/>
      <c r="D91" s="302"/>
      <c r="E91" s="302"/>
      <c r="F91" s="302"/>
      <c r="G91" s="302"/>
      <c r="H91" s="301"/>
      <c r="I91" s="301"/>
    </row>
    <row r="92" spans="2:10" x14ac:dyDescent="0.25">
      <c r="B92" s="301"/>
      <c r="C92" s="301"/>
      <c r="D92" s="301"/>
      <c r="E92" s="301"/>
      <c r="F92" s="301"/>
      <c r="G92" s="301"/>
      <c r="H92" s="301"/>
      <c r="I92" s="301"/>
    </row>
    <row r="93" spans="2:10" x14ac:dyDescent="0.25">
      <c r="B93" s="20"/>
      <c r="C93" s="282"/>
      <c r="D93" s="282"/>
      <c r="E93" s="282"/>
      <c r="F93" s="20"/>
      <c r="G93" s="20"/>
      <c r="H93" s="301"/>
      <c r="I93" s="307"/>
    </row>
    <row r="94" spans="2:10" x14ac:dyDescent="0.25">
      <c r="B94" s="20"/>
      <c r="C94" s="282"/>
      <c r="D94" s="282"/>
      <c r="E94" s="282"/>
      <c r="F94" s="20"/>
      <c r="G94" s="20"/>
      <c r="H94" s="301"/>
      <c r="I94" s="301"/>
    </row>
    <row r="95" spans="2:10" ht="25.5" customHeight="1" x14ac:dyDescent="0.25">
      <c r="B95" s="20"/>
      <c r="C95" s="303"/>
      <c r="D95" s="303"/>
      <c r="E95" s="303"/>
      <c r="F95" s="20"/>
      <c r="G95" s="304"/>
      <c r="H95" s="301"/>
      <c r="I95" s="307"/>
    </row>
    <row r="96" spans="2:10" ht="25.5" customHeight="1" x14ac:dyDescent="0.25">
      <c r="B96" s="20"/>
      <c r="C96" s="303"/>
      <c r="D96" s="308"/>
      <c r="E96" s="308"/>
      <c r="F96" s="20"/>
      <c r="G96" s="304"/>
      <c r="H96" s="301"/>
      <c r="I96" s="301"/>
      <c r="J96" s="114"/>
    </row>
    <row r="97" spans="2:9" x14ac:dyDescent="0.25">
      <c r="B97" s="21"/>
      <c r="C97" s="281"/>
      <c r="D97" s="281"/>
      <c r="E97" s="281"/>
      <c r="F97" s="20"/>
      <c r="G97" s="309"/>
      <c r="H97" s="301"/>
      <c r="I97" s="301"/>
    </row>
    <row r="98" spans="2:9" x14ac:dyDescent="0.25">
      <c r="B98" s="301"/>
      <c r="C98" s="301"/>
      <c r="D98" s="301"/>
      <c r="E98" s="301"/>
      <c r="F98" s="301"/>
      <c r="G98" s="301"/>
      <c r="H98" s="301"/>
      <c r="I98" s="301"/>
    </row>
    <row r="99" spans="2:9" ht="33" customHeight="1" x14ac:dyDescent="0.25">
      <c r="B99" s="302"/>
      <c r="C99" s="302"/>
      <c r="D99" s="302"/>
      <c r="E99" s="302"/>
      <c r="F99" s="302"/>
      <c r="G99" s="302"/>
      <c r="H99" s="301"/>
      <c r="I99" s="301"/>
    </row>
    <row r="100" spans="2:9" x14ac:dyDescent="0.25">
      <c r="B100" s="301"/>
      <c r="C100" s="301"/>
      <c r="D100" s="301"/>
      <c r="E100" s="301"/>
      <c r="F100" s="301"/>
      <c r="G100" s="301"/>
      <c r="H100" s="301"/>
      <c r="I100" s="301"/>
    </row>
    <row r="101" spans="2:9" ht="47.25" customHeight="1" x14ac:dyDescent="0.25">
      <c r="B101" s="20"/>
      <c r="C101" s="282"/>
      <c r="D101" s="282"/>
      <c r="E101" s="20"/>
      <c r="F101" s="20"/>
      <c r="G101" s="20"/>
      <c r="H101" s="301"/>
      <c r="I101" s="301"/>
    </row>
    <row r="102" spans="2:9" x14ac:dyDescent="0.25">
      <c r="B102" s="20"/>
      <c r="C102" s="282"/>
      <c r="D102" s="282"/>
      <c r="E102" s="20"/>
      <c r="F102" s="20"/>
      <c r="G102" s="20"/>
      <c r="H102" s="301"/>
      <c r="I102" s="301"/>
    </row>
    <row r="103" spans="2:9" ht="35.25" customHeight="1" x14ac:dyDescent="0.25">
      <c r="B103" s="20"/>
      <c r="C103" s="303"/>
      <c r="D103" s="303"/>
      <c r="E103" s="20"/>
      <c r="F103" s="20"/>
      <c r="G103" s="304"/>
      <c r="H103" s="301"/>
      <c r="I103" s="301"/>
    </row>
    <row r="104" spans="2:9" ht="35.25" customHeight="1" x14ac:dyDescent="0.25">
      <c r="B104" s="20"/>
      <c r="C104" s="303"/>
      <c r="D104" s="308"/>
      <c r="E104" s="20"/>
      <c r="F104" s="20"/>
      <c r="G104" s="304"/>
      <c r="H104" s="301"/>
      <c r="I104" s="301"/>
    </row>
    <row r="105" spans="2:9" x14ac:dyDescent="0.25">
      <c r="B105" s="21"/>
      <c r="C105" s="281"/>
      <c r="D105" s="281"/>
      <c r="E105" s="20"/>
      <c r="F105" s="20"/>
      <c r="G105" s="305"/>
      <c r="H105" s="301"/>
      <c r="I105" s="301"/>
    </row>
    <row r="106" spans="2:9" x14ac:dyDescent="0.25">
      <c r="B106" s="301"/>
      <c r="C106" s="301"/>
      <c r="D106" s="301"/>
      <c r="E106" s="301"/>
      <c r="F106" s="301"/>
      <c r="G106" s="301"/>
      <c r="H106" s="301"/>
      <c r="I106" s="301"/>
    </row>
    <row r="107" spans="2:9" x14ac:dyDescent="0.2">
      <c r="B107" s="310"/>
      <c r="C107" s="311"/>
      <c r="D107" s="311"/>
      <c r="E107" s="311"/>
      <c r="F107" s="312"/>
      <c r="G107" s="301"/>
      <c r="H107" s="301"/>
      <c r="I107" s="301"/>
    </row>
    <row r="108" spans="2:9" x14ac:dyDescent="0.2">
      <c r="B108" s="311"/>
      <c r="C108" s="313"/>
      <c r="D108" s="314"/>
      <c r="E108" s="311"/>
      <c r="F108" s="315"/>
      <c r="G108" s="301"/>
      <c r="H108" s="301"/>
      <c r="I108" s="301"/>
    </row>
    <row r="109" spans="2:9" x14ac:dyDescent="0.2">
      <c r="B109" s="310"/>
      <c r="C109" s="311"/>
      <c r="D109" s="314"/>
      <c r="E109" s="311"/>
      <c r="F109" s="106"/>
      <c r="G109" s="301"/>
      <c r="H109" s="301"/>
      <c r="I109" s="301"/>
    </row>
    <row r="110" spans="2:9" x14ac:dyDescent="0.2">
      <c r="B110" s="310"/>
      <c r="C110" s="311"/>
      <c r="D110" s="314"/>
      <c r="E110" s="311"/>
      <c r="F110" s="315"/>
      <c r="G110" s="301"/>
      <c r="H110" s="301"/>
      <c r="I110" s="301"/>
    </row>
    <row r="111" spans="2:9" x14ac:dyDescent="0.2">
      <c r="B111" s="310"/>
      <c r="C111" s="311"/>
      <c r="D111" s="314"/>
      <c r="E111" s="311"/>
      <c r="F111" s="106"/>
      <c r="G111" s="301"/>
      <c r="H111" s="301"/>
      <c r="I111" s="301"/>
    </row>
    <row r="112" spans="2:9" x14ac:dyDescent="0.2">
      <c r="B112" s="311"/>
      <c r="C112" s="311"/>
      <c r="D112" s="316"/>
      <c r="E112" s="311"/>
      <c r="F112" s="315"/>
      <c r="G112" s="301"/>
      <c r="H112" s="301"/>
      <c r="I112" s="301"/>
    </row>
    <row r="113" spans="2:9" x14ac:dyDescent="0.2">
      <c r="B113" s="311"/>
      <c r="C113" s="317"/>
      <c r="D113" s="311"/>
      <c r="E113" s="311"/>
      <c r="F113" s="311"/>
      <c r="G113" s="301"/>
      <c r="H113" s="301"/>
      <c r="I113" s="301"/>
    </row>
    <row r="114" spans="2:9" x14ac:dyDescent="0.25">
      <c r="B114" s="301"/>
      <c r="C114" s="301"/>
      <c r="D114" s="301"/>
      <c r="E114" s="301"/>
      <c r="F114" s="301"/>
      <c r="G114" s="301"/>
      <c r="H114" s="301"/>
      <c r="I114" s="301"/>
    </row>
    <row r="115" spans="2:9" x14ac:dyDescent="0.25">
      <c r="B115" s="301"/>
      <c r="C115" s="301"/>
      <c r="D115" s="301"/>
      <c r="E115" s="301"/>
      <c r="F115" s="301"/>
      <c r="G115" s="301"/>
      <c r="H115" s="301"/>
      <c r="I115" s="301"/>
    </row>
    <row r="116" spans="2:9" x14ac:dyDescent="0.25">
      <c r="B116" s="301"/>
      <c r="C116" s="301"/>
      <c r="D116" s="301"/>
      <c r="E116" s="301"/>
      <c r="F116" s="301"/>
      <c r="G116" s="301"/>
      <c r="H116" s="301"/>
      <c r="I116" s="301"/>
    </row>
    <row r="117" spans="2:9" x14ac:dyDescent="0.25">
      <c r="B117" s="301"/>
      <c r="C117" s="301"/>
      <c r="D117" s="301"/>
      <c r="E117" s="301"/>
      <c r="F117" s="301"/>
      <c r="G117" s="301"/>
      <c r="H117" s="301"/>
      <c r="I117" s="301"/>
    </row>
    <row r="118" spans="2:9" x14ac:dyDescent="0.25">
      <c r="B118" s="301"/>
      <c r="C118" s="301"/>
      <c r="D118" s="301"/>
      <c r="E118" s="301"/>
      <c r="F118" s="301"/>
      <c r="G118" s="301"/>
      <c r="H118" s="301"/>
      <c r="I118" s="301"/>
    </row>
    <row r="119" spans="2:9" x14ac:dyDescent="0.25">
      <c r="B119" s="301"/>
      <c r="C119" s="301"/>
      <c r="D119" s="301"/>
      <c r="E119" s="301"/>
      <c r="F119" s="301"/>
      <c r="G119" s="301"/>
      <c r="H119" s="301"/>
      <c r="I119" s="301"/>
    </row>
    <row r="120" spans="2:9" x14ac:dyDescent="0.25">
      <c r="B120" s="301"/>
      <c r="C120" s="301"/>
      <c r="D120" s="301"/>
      <c r="E120" s="301"/>
      <c r="F120" s="301"/>
      <c r="G120" s="301"/>
      <c r="H120" s="301"/>
      <c r="I120" s="301"/>
    </row>
    <row r="121" spans="2:9" x14ac:dyDescent="0.25">
      <c r="B121" s="301"/>
      <c r="C121" s="301"/>
      <c r="D121" s="301"/>
      <c r="E121" s="301"/>
      <c r="F121" s="301"/>
      <c r="G121" s="301"/>
      <c r="H121" s="301"/>
      <c r="I121" s="301"/>
    </row>
    <row r="122" spans="2:9" x14ac:dyDescent="0.25">
      <c r="B122" s="301"/>
      <c r="C122" s="301"/>
      <c r="D122" s="301"/>
      <c r="E122" s="301"/>
      <c r="F122" s="301"/>
      <c r="G122" s="301"/>
      <c r="H122" s="301"/>
      <c r="I122" s="301"/>
    </row>
    <row r="123" spans="2:9" x14ac:dyDescent="0.25">
      <c r="B123" s="301"/>
      <c r="C123" s="301"/>
      <c r="D123" s="301"/>
      <c r="E123" s="301"/>
      <c r="F123" s="301"/>
      <c r="G123" s="301"/>
      <c r="H123" s="301"/>
      <c r="I123" s="301"/>
    </row>
    <row r="124" spans="2:9" x14ac:dyDescent="0.25">
      <c r="B124" s="301"/>
      <c r="C124" s="301"/>
      <c r="D124" s="301"/>
      <c r="E124" s="301"/>
      <c r="F124" s="301"/>
      <c r="G124" s="301"/>
      <c r="H124" s="301"/>
      <c r="I124" s="301"/>
    </row>
    <row r="125" spans="2:9" x14ac:dyDescent="0.25">
      <c r="B125" s="301"/>
      <c r="C125" s="301"/>
      <c r="D125" s="301"/>
      <c r="E125" s="301"/>
      <c r="F125" s="301"/>
      <c r="G125" s="301"/>
      <c r="H125" s="301"/>
      <c r="I125" s="301"/>
    </row>
    <row r="126" spans="2:9" x14ac:dyDescent="0.25">
      <c r="B126" s="301"/>
      <c r="C126" s="301"/>
      <c r="D126" s="301"/>
      <c r="E126" s="301"/>
      <c r="F126" s="301"/>
      <c r="G126" s="301"/>
      <c r="H126" s="301"/>
      <c r="I126" s="301"/>
    </row>
    <row r="127" spans="2:9" x14ac:dyDescent="0.25">
      <c r="B127" s="301"/>
      <c r="C127" s="301"/>
      <c r="D127" s="301"/>
      <c r="E127" s="301"/>
      <c r="F127" s="301"/>
      <c r="G127" s="301"/>
      <c r="H127" s="301"/>
      <c r="I127" s="301"/>
    </row>
    <row r="128" spans="2:9" x14ac:dyDescent="0.25">
      <c r="B128" s="301"/>
      <c r="C128" s="301"/>
      <c r="D128" s="301"/>
      <c r="E128" s="301"/>
      <c r="F128" s="301"/>
      <c r="G128" s="301"/>
      <c r="H128" s="301"/>
      <c r="I128" s="301"/>
    </row>
    <row r="129" spans="2:9" x14ac:dyDescent="0.25">
      <c r="B129" s="301"/>
      <c r="C129" s="301"/>
      <c r="D129" s="301"/>
      <c r="E129" s="301"/>
      <c r="F129" s="301"/>
      <c r="G129" s="301"/>
      <c r="H129" s="301"/>
      <c r="I129" s="301"/>
    </row>
    <row r="130" spans="2:9" x14ac:dyDescent="0.25">
      <c r="B130" s="301"/>
      <c r="C130" s="301"/>
      <c r="D130" s="301"/>
      <c r="E130" s="301"/>
      <c r="F130" s="301"/>
      <c r="G130" s="301"/>
      <c r="H130" s="301"/>
      <c r="I130" s="301"/>
    </row>
    <row r="131" spans="2:9" x14ac:dyDescent="0.25">
      <c r="B131" s="301"/>
      <c r="C131" s="301"/>
      <c r="D131" s="301"/>
      <c r="E131" s="301"/>
      <c r="F131" s="301"/>
      <c r="G131" s="301"/>
      <c r="H131" s="301"/>
      <c r="I131" s="301"/>
    </row>
    <row r="132" spans="2:9" x14ac:dyDescent="0.25">
      <c r="B132" s="301"/>
      <c r="C132" s="301"/>
      <c r="D132" s="301"/>
      <c r="E132" s="301"/>
      <c r="F132" s="301"/>
      <c r="G132" s="301"/>
      <c r="H132" s="301"/>
      <c r="I132" s="301"/>
    </row>
    <row r="133" spans="2:9" x14ac:dyDescent="0.25">
      <c r="B133" s="301"/>
      <c r="C133" s="301"/>
      <c r="D133" s="301"/>
      <c r="E133" s="301"/>
      <c r="F133" s="301"/>
      <c r="G133" s="301"/>
      <c r="H133" s="301"/>
      <c r="I133" s="301"/>
    </row>
    <row r="134" spans="2:9" x14ac:dyDescent="0.25">
      <c r="B134" s="301"/>
      <c r="C134" s="301"/>
      <c r="D134" s="301"/>
      <c r="E134" s="301"/>
      <c r="F134" s="301"/>
      <c r="G134" s="301"/>
      <c r="H134" s="301"/>
      <c r="I134" s="301"/>
    </row>
    <row r="135" spans="2:9" x14ac:dyDescent="0.25">
      <c r="B135" s="301"/>
      <c r="C135" s="301"/>
      <c r="D135" s="301"/>
      <c r="E135" s="301"/>
      <c r="F135" s="301"/>
      <c r="G135" s="301"/>
      <c r="H135" s="301"/>
      <c r="I135" s="301"/>
    </row>
    <row r="136" spans="2:9" x14ac:dyDescent="0.25">
      <c r="B136" s="301"/>
      <c r="C136" s="301"/>
      <c r="D136" s="301"/>
      <c r="E136" s="301"/>
      <c r="F136" s="301"/>
      <c r="G136" s="301"/>
      <c r="H136" s="301"/>
      <c r="I136" s="301"/>
    </row>
    <row r="137" spans="2:9" x14ac:dyDescent="0.25">
      <c r="B137" s="301"/>
      <c r="C137" s="301"/>
      <c r="D137" s="301"/>
      <c r="E137" s="301"/>
      <c r="F137" s="301"/>
      <c r="G137" s="301"/>
      <c r="H137" s="301"/>
      <c r="I137" s="301"/>
    </row>
    <row r="138" spans="2:9" x14ac:dyDescent="0.25">
      <c r="B138" s="301"/>
      <c r="C138" s="301"/>
      <c r="D138" s="301"/>
      <c r="E138" s="301"/>
      <c r="F138" s="301"/>
      <c r="G138" s="301"/>
      <c r="H138" s="301"/>
      <c r="I138" s="301"/>
    </row>
    <row r="139" spans="2:9" x14ac:dyDescent="0.25">
      <c r="B139" s="301"/>
      <c r="C139" s="301"/>
      <c r="D139" s="301"/>
      <c r="E139" s="301"/>
      <c r="F139" s="301"/>
      <c r="G139" s="301"/>
      <c r="H139" s="301"/>
      <c r="I139" s="301"/>
    </row>
    <row r="140" spans="2:9" x14ac:dyDescent="0.25">
      <c r="B140" s="301"/>
      <c r="C140" s="301"/>
      <c r="D140" s="301"/>
      <c r="E140" s="301"/>
      <c r="F140" s="301"/>
      <c r="G140" s="301"/>
      <c r="H140" s="301"/>
      <c r="I140" s="301"/>
    </row>
    <row r="141" spans="2:9" x14ac:dyDescent="0.25">
      <c r="B141" s="301"/>
      <c r="C141" s="301"/>
      <c r="D141" s="301"/>
      <c r="E141" s="301"/>
      <c r="F141" s="301"/>
      <c r="G141" s="301"/>
      <c r="H141" s="301"/>
      <c r="I141" s="301"/>
    </row>
    <row r="142" spans="2:9" x14ac:dyDescent="0.25">
      <c r="B142" s="301"/>
      <c r="C142" s="301"/>
      <c r="D142" s="301"/>
      <c r="E142" s="301"/>
      <c r="F142" s="301"/>
      <c r="G142" s="301"/>
      <c r="H142" s="301"/>
      <c r="I142" s="301"/>
    </row>
    <row r="143" spans="2:9" x14ac:dyDescent="0.25">
      <c r="B143" s="301"/>
      <c r="C143" s="301"/>
      <c r="D143" s="301"/>
      <c r="E143" s="301"/>
      <c r="F143" s="301"/>
      <c r="G143" s="301"/>
      <c r="H143" s="301"/>
      <c r="I143" s="301"/>
    </row>
    <row r="144" spans="2:9" x14ac:dyDescent="0.25">
      <c r="B144" s="301"/>
      <c r="C144" s="301"/>
      <c r="D144" s="301"/>
      <c r="E144" s="301"/>
      <c r="F144" s="301"/>
      <c r="G144" s="301"/>
      <c r="H144" s="301"/>
      <c r="I144" s="301"/>
    </row>
    <row r="145" spans="2:9" x14ac:dyDescent="0.25">
      <c r="B145" s="301"/>
      <c r="C145" s="301"/>
      <c r="D145" s="301"/>
      <c r="E145" s="301"/>
      <c r="F145" s="301"/>
      <c r="G145" s="301"/>
      <c r="H145" s="301"/>
      <c r="I145" s="301"/>
    </row>
    <row r="146" spans="2:9" x14ac:dyDescent="0.25">
      <c r="B146" s="301"/>
      <c r="C146" s="301"/>
      <c r="D146" s="301"/>
      <c r="E146" s="301"/>
      <c r="F146" s="301"/>
      <c r="G146" s="301"/>
      <c r="H146" s="301"/>
      <c r="I146" s="301"/>
    </row>
    <row r="147" spans="2:9" x14ac:dyDescent="0.25">
      <c r="B147" s="301"/>
      <c r="C147" s="301"/>
      <c r="D147" s="301"/>
      <c r="E147" s="301"/>
      <c r="F147" s="301"/>
      <c r="G147" s="301"/>
      <c r="H147" s="301"/>
      <c r="I147" s="301"/>
    </row>
    <row r="148" spans="2:9" x14ac:dyDescent="0.25">
      <c r="B148" s="301"/>
      <c r="C148" s="301"/>
      <c r="D148" s="301"/>
      <c r="E148" s="301"/>
      <c r="F148" s="301"/>
      <c r="G148" s="301"/>
      <c r="H148" s="301"/>
      <c r="I148" s="301"/>
    </row>
    <row r="149" spans="2:9" x14ac:dyDescent="0.25">
      <c r="B149" s="301"/>
      <c r="C149" s="301"/>
      <c r="D149" s="301"/>
      <c r="E149" s="301"/>
      <c r="F149" s="301"/>
      <c r="G149" s="301"/>
      <c r="H149" s="301"/>
      <c r="I149" s="301"/>
    </row>
    <row r="150" spans="2:9" x14ac:dyDescent="0.25">
      <c r="B150" s="301"/>
      <c r="C150" s="301"/>
      <c r="D150" s="301"/>
      <c r="E150" s="301"/>
      <c r="F150" s="301"/>
      <c r="G150" s="301"/>
      <c r="H150" s="301"/>
      <c r="I150" s="301"/>
    </row>
    <row r="151" spans="2:9" x14ac:dyDescent="0.25">
      <c r="B151" s="301"/>
      <c r="C151" s="301"/>
      <c r="D151" s="301"/>
      <c r="E151" s="301"/>
      <c r="F151" s="301"/>
      <c r="G151" s="301"/>
      <c r="H151" s="301"/>
      <c r="I151" s="301"/>
    </row>
    <row r="152" spans="2:9" x14ac:dyDescent="0.25">
      <c r="B152" s="301"/>
      <c r="C152" s="301"/>
      <c r="D152" s="301"/>
      <c r="E152" s="301"/>
      <c r="F152" s="301"/>
      <c r="G152" s="301"/>
      <c r="H152" s="301"/>
      <c r="I152" s="301"/>
    </row>
    <row r="153" spans="2:9" x14ac:dyDescent="0.25">
      <c r="B153" s="301"/>
      <c r="C153" s="301"/>
      <c r="D153" s="301"/>
      <c r="E153" s="301"/>
      <c r="F153" s="301"/>
      <c r="G153" s="301"/>
      <c r="H153" s="301"/>
      <c r="I153" s="301"/>
    </row>
  </sheetData>
  <mergeCells count="75">
    <mergeCell ref="C6:D6"/>
    <mergeCell ref="B2:G2"/>
    <mergeCell ref="B3:C3"/>
    <mergeCell ref="D3:G3"/>
    <mergeCell ref="B4:D4"/>
    <mergeCell ref="E4:G4"/>
    <mergeCell ref="C20:D20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B34:G34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B47:C47"/>
    <mergeCell ref="D47:G47"/>
    <mergeCell ref="B36:C36"/>
    <mergeCell ref="D36:G36"/>
    <mergeCell ref="B37:C37"/>
    <mergeCell ref="D37:G37"/>
    <mergeCell ref="C39:D39"/>
    <mergeCell ref="C40:D40"/>
    <mergeCell ref="C41:D41"/>
    <mergeCell ref="C42:D42"/>
    <mergeCell ref="B44:G44"/>
    <mergeCell ref="B46:C46"/>
    <mergeCell ref="D46:G46"/>
    <mergeCell ref="C80:D80"/>
    <mergeCell ref="B49:G49"/>
    <mergeCell ref="B56:G56"/>
    <mergeCell ref="C58:D58"/>
    <mergeCell ref="C59:D59"/>
    <mergeCell ref="C60:D60"/>
    <mergeCell ref="C61:D61"/>
    <mergeCell ref="C62:D62"/>
    <mergeCell ref="B64:G64"/>
    <mergeCell ref="B76:G76"/>
    <mergeCell ref="C78:D78"/>
    <mergeCell ref="C79:D79"/>
    <mergeCell ref="C96:E96"/>
    <mergeCell ref="C81:D81"/>
    <mergeCell ref="C82:D82"/>
    <mergeCell ref="B84:G84"/>
    <mergeCell ref="C86:D86"/>
    <mergeCell ref="C87:D87"/>
    <mergeCell ref="C88:D88"/>
    <mergeCell ref="C89:D89"/>
    <mergeCell ref="B91:G91"/>
    <mergeCell ref="C93:E93"/>
    <mergeCell ref="C94:E94"/>
    <mergeCell ref="C95:E95"/>
    <mergeCell ref="C105:D105"/>
    <mergeCell ref="C97:E97"/>
    <mergeCell ref="B99:G99"/>
    <mergeCell ref="C101:D101"/>
    <mergeCell ref="C102:D102"/>
    <mergeCell ref="C103:D103"/>
    <mergeCell ref="C104:D104"/>
  </mergeCells>
  <pageMargins left="0.25" right="0.25" top="0.75" bottom="0.75" header="0.3" footer="0.3"/>
  <pageSetup paperSize="9" fitToHeight="3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0" sqref="Q2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</vt:lpstr>
      <vt:lpstr>раздел1,2</vt:lpstr>
      <vt:lpstr>раздел 3,4</vt:lpstr>
      <vt:lpstr>раздел 5-9 (4)</vt:lpstr>
      <vt:lpstr>раздел 5-9 (3)</vt:lpstr>
      <vt:lpstr>обоснование 1</vt:lpstr>
      <vt:lpstr>обоснование 2 дох</vt:lpstr>
      <vt:lpstr>обоснование 2 (2)</vt:lpstr>
      <vt:lpstr>обоснование 2(2,1)</vt:lpstr>
      <vt:lpstr>обоснование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2018-03-20T09:54:22Z</dcterms:modified>
</cp:coreProperties>
</file>